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1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<sst xmlns="http://schemas.openxmlformats.org/spreadsheetml/2006/main" count="417" uniqueCount="74">
  <si>
    <t xml:space="preserve">  MINISTRY/DEPARTMENT:COMMUNICATIONS/TELECOMMUNICATIONS</t>
  </si>
  <si>
    <t>(Rs in crores)</t>
  </si>
  <si>
    <t xml:space="preserve">S.N </t>
  </si>
  <si>
    <t>HEAD/ITEM</t>
  </si>
  <si>
    <t>ACTUALS</t>
  </si>
  <si>
    <t>COPPY</t>
  </si>
  <si>
    <t>%VARIATION</t>
  </si>
  <si>
    <t xml:space="preserve"> UP TO</t>
  </si>
  <si>
    <t>RECEIPTS</t>
  </si>
  <si>
    <t>Consolidated Fund of India</t>
  </si>
  <si>
    <t>Revenue Receipts</t>
  </si>
  <si>
    <t>Tax Revenue</t>
  </si>
  <si>
    <t>%</t>
  </si>
  <si>
    <t>M.H-0021</t>
  </si>
  <si>
    <t>Non-Tax Revenue</t>
  </si>
  <si>
    <t>M.H.-0044</t>
  </si>
  <si>
    <t>M.H.-0049</t>
  </si>
  <si>
    <t>M.H.-0050</t>
  </si>
  <si>
    <t>M.H.-0071</t>
  </si>
  <si>
    <t>M.H.-0075</t>
  </si>
  <si>
    <t>M.H.-0210</t>
  </si>
  <si>
    <t>M.H.-0216</t>
  </si>
  <si>
    <t>M.H.-0235</t>
  </si>
  <si>
    <t>M.H.-1275</t>
  </si>
  <si>
    <t>M.H.0852</t>
  </si>
  <si>
    <t>Grants in Aid &amp;Contributions</t>
  </si>
  <si>
    <t>Capital Receipts</t>
  </si>
  <si>
    <t>Recovery of Loans</t>
  </si>
  <si>
    <t>Other Non Debt Capital receipts</t>
  </si>
  <si>
    <t>M.H.-7610</t>
  </si>
  <si>
    <t>Public Debt</t>
  </si>
  <si>
    <t>Contigency Fund</t>
  </si>
  <si>
    <t>Public Account</t>
  </si>
  <si>
    <t>M.H.-8009</t>
  </si>
  <si>
    <t>M.H.-8011</t>
  </si>
  <si>
    <t>M.H.-8235</t>
  </si>
  <si>
    <t>M.H.-8443</t>
  </si>
  <si>
    <t>M.H.-8554</t>
  </si>
  <si>
    <t>M.H.-8671</t>
  </si>
  <si>
    <t>M.H.-8782</t>
  </si>
  <si>
    <t>M.H.-8342</t>
  </si>
  <si>
    <t xml:space="preserve"> </t>
  </si>
  <si>
    <t>M.H.8447</t>
  </si>
  <si>
    <t xml:space="preserve"> Total Public Account</t>
  </si>
  <si>
    <t>A</t>
  </si>
  <si>
    <t>Total Receipts</t>
  </si>
  <si>
    <t>Disbursements</t>
  </si>
  <si>
    <t>Revenue Expenditure</t>
  </si>
  <si>
    <t>Plan</t>
  </si>
  <si>
    <t>M.H.-3275</t>
  </si>
  <si>
    <t>M.H.-3451</t>
  </si>
  <si>
    <t>Total Plan</t>
  </si>
  <si>
    <t>Non-Plan</t>
  </si>
  <si>
    <t>M.H.-2071</t>
  </si>
  <si>
    <t>M.H.-2235</t>
  </si>
  <si>
    <t>M.H.-2049</t>
  </si>
  <si>
    <t>M.H.3225</t>
  </si>
  <si>
    <t>M.H- 2852</t>
  </si>
  <si>
    <t>Capital Expenditure</t>
  </si>
  <si>
    <t>Loans and advances</t>
  </si>
  <si>
    <t>M.H.7610</t>
  </si>
  <si>
    <t xml:space="preserve">Contingency Fund </t>
  </si>
  <si>
    <t>M.H.-8447</t>
  </si>
  <si>
    <t>Total Public Account</t>
  </si>
  <si>
    <t>B</t>
  </si>
  <si>
    <t>Total Disbursements</t>
  </si>
  <si>
    <t>C</t>
  </si>
  <si>
    <t>Net Cash Flow(A-B)</t>
  </si>
  <si>
    <t>COPPY-Corresponding figure for previous year</t>
  </si>
  <si>
    <t xml:space="preserve"> STATEMENT  OF RECEIPTS AND  DISBURSEMENTS FOR THE YEAR 2007-08</t>
  </si>
  <si>
    <t>Aug'07</t>
  </si>
  <si>
    <t>Sep'07</t>
  </si>
  <si>
    <t>Oct'07</t>
  </si>
  <si>
    <t>Nov'07</t>
  </si>
</sst>
</file>

<file path=xl/styles.xml><?xml version="1.0" encoding="utf-8"?>
<styleSheet xmlns="http://schemas.openxmlformats.org/spreadsheetml/2006/main">
  <numFmts count="25">
    <numFmt numFmtId="5" formatCode="&quot;Rs.&quot;#,##0;&quot;Rs.&quot;\-#,##0"/>
    <numFmt numFmtId="6" formatCode="&quot;Rs.&quot;#,##0;[Red]&quot;Rs.&quot;\-#,##0"/>
    <numFmt numFmtId="7" formatCode="&quot;Rs.&quot;#,##0.00;&quot;Rs.&quot;\-#,##0.00"/>
    <numFmt numFmtId="8" formatCode="&quot;Rs.&quot;#,##0.00;[Red]&quot;Rs.&quot;\-#,##0.00"/>
    <numFmt numFmtId="42" formatCode="_ &quot;Rs.&quot;* #,##0_ ;_ &quot;Rs.&quot;* \-#,##0_ ;_ &quot;Rs.&quot;* &quot;-&quot;_ ;_ @_ "/>
    <numFmt numFmtId="41" formatCode="_ * #,##0_ ;_ * \-#,##0_ ;_ * &quot;-&quot;_ ;_ @_ "/>
    <numFmt numFmtId="44" formatCode="_ &quot;Rs.&quot;* #,##0.00_ ;_ &quot;Rs.&quot;* \-#,##0.00_ ;_ &quot;Rs.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* #,##0_-;\-* #,##0_-;_-* &quot;-&quot;_-;_-@_-"/>
    <numFmt numFmtId="178" formatCode="_-&quot;Rs.&quot;* #,##0.00_-;\-&quot;Rs.&quot;* #,##0.00_-;_-&quot;Rs.&quot;* &quot;-&quot;??_-;_-@_-"/>
    <numFmt numFmtId="179" formatCode="_-* #,##0.00_-;\-* #,##0.00_-;_-* &quot;-&quot;??_-;_-@_-"/>
    <numFmt numFmtId="180" formatCode="&quot;Rs.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Fill="1" applyBorder="1" applyAlignment="1">
      <alignment/>
    </xf>
    <xf numFmtId="4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1"/>
  <sheetViews>
    <sheetView tabSelected="1" workbookViewId="0" topLeftCell="Z1">
      <selection activeCell="AF1" sqref="AF1:AM98"/>
    </sheetView>
  </sheetViews>
  <sheetFormatPr defaultColWidth="9.140625" defaultRowHeight="12.75"/>
  <cols>
    <col min="2" max="2" width="21.28125" style="0" customWidth="1"/>
    <col min="3" max="3" width="9.421875" style="0" bestFit="1" customWidth="1"/>
    <col min="12" max="12" width="18.7109375" style="0" customWidth="1"/>
    <col min="22" max="22" width="22.00390625" style="0" customWidth="1"/>
  </cols>
  <sheetData>
    <row r="1" spans="1:38" ht="12.75">
      <c r="A1" s="1" t="s">
        <v>0</v>
      </c>
      <c r="C1" s="1"/>
      <c r="D1" s="1"/>
      <c r="E1" s="1"/>
      <c r="F1" s="1"/>
      <c r="G1" s="2"/>
      <c r="K1" s="1" t="s">
        <v>0</v>
      </c>
      <c r="M1" s="1"/>
      <c r="N1" s="1"/>
      <c r="O1" s="1"/>
      <c r="P1" s="1"/>
      <c r="Q1" s="2"/>
      <c r="U1" s="1" t="s">
        <v>0</v>
      </c>
      <c r="W1" s="1"/>
      <c r="X1" s="1"/>
      <c r="Y1" s="1"/>
      <c r="Z1" s="1"/>
      <c r="AA1" s="2"/>
      <c r="AF1" s="1" t="s">
        <v>0</v>
      </c>
      <c r="AH1" s="1"/>
      <c r="AI1" s="1"/>
      <c r="AJ1" s="1"/>
      <c r="AK1" s="1"/>
      <c r="AL1" s="2"/>
    </row>
    <row r="2" spans="1:38" ht="12.75">
      <c r="A2" s="1" t="s">
        <v>69</v>
      </c>
      <c r="B2" s="3"/>
      <c r="C2" s="1"/>
      <c r="D2" s="1"/>
      <c r="E2" s="1"/>
      <c r="F2" s="1"/>
      <c r="G2" s="1"/>
      <c r="K2" s="1" t="s">
        <v>69</v>
      </c>
      <c r="L2" s="3"/>
      <c r="M2" s="1"/>
      <c r="N2" s="1"/>
      <c r="O2" s="1"/>
      <c r="P2" s="1"/>
      <c r="Q2" s="1"/>
      <c r="U2" s="1" t="s">
        <v>69</v>
      </c>
      <c r="V2" s="3"/>
      <c r="W2" s="1"/>
      <c r="X2" s="1"/>
      <c r="Y2" s="1"/>
      <c r="Z2" s="1"/>
      <c r="AA2" s="1"/>
      <c r="AF2" s="1" t="s">
        <v>69</v>
      </c>
      <c r="AG2" s="3"/>
      <c r="AH2" s="1"/>
      <c r="AI2" s="1"/>
      <c r="AJ2" s="1"/>
      <c r="AK2" s="1"/>
      <c r="AL2" s="1"/>
    </row>
    <row r="3" spans="1:38" ht="12.75">
      <c r="A3" s="2"/>
      <c r="B3" s="2"/>
      <c r="C3" s="2"/>
      <c r="D3" s="2"/>
      <c r="E3" s="4" t="s">
        <v>1</v>
      </c>
      <c r="G3" s="2"/>
      <c r="K3" s="2"/>
      <c r="L3" s="2"/>
      <c r="M3" s="2"/>
      <c r="N3" s="2"/>
      <c r="O3" s="4" t="s">
        <v>1</v>
      </c>
      <c r="Q3" s="2"/>
      <c r="U3" s="2"/>
      <c r="V3" s="2"/>
      <c r="W3" s="2"/>
      <c r="X3" s="2"/>
      <c r="Y3" s="4" t="s">
        <v>1</v>
      </c>
      <c r="AA3" s="2"/>
      <c r="AF3" s="2"/>
      <c r="AG3" s="2"/>
      <c r="AH3" s="2"/>
      <c r="AI3" s="2"/>
      <c r="AJ3" s="4" t="s">
        <v>1</v>
      </c>
      <c r="AL3" s="2"/>
    </row>
    <row r="4" spans="1:38" ht="12.75">
      <c r="A4" s="2"/>
      <c r="B4" s="2"/>
      <c r="C4" s="2"/>
      <c r="D4" s="2"/>
      <c r="E4" s="2"/>
      <c r="F4" s="2"/>
      <c r="G4" s="2"/>
      <c r="K4" s="2"/>
      <c r="L4" s="2"/>
      <c r="M4" s="2"/>
      <c r="N4" s="2"/>
      <c r="O4" s="2"/>
      <c r="P4" s="2"/>
      <c r="Q4" s="2"/>
      <c r="U4" s="2"/>
      <c r="V4" s="2"/>
      <c r="W4" s="2"/>
      <c r="X4" s="2"/>
      <c r="Y4" s="2"/>
      <c r="Z4" s="2"/>
      <c r="AA4" s="2"/>
      <c r="AB4" s="15"/>
      <c r="AC4" s="15"/>
      <c r="AD4" s="15"/>
      <c r="AE4" s="15"/>
      <c r="AF4" s="2"/>
      <c r="AG4" s="2"/>
      <c r="AH4" s="2"/>
      <c r="AI4" s="2"/>
      <c r="AJ4" s="2"/>
      <c r="AK4" s="2"/>
      <c r="AL4" s="2"/>
    </row>
    <row r="5" spans="1:38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/>
      <c r="G5" s="2"/>
      <c r="K5" s="1" t="s">
        <v>2</v>
      </c>
      <c r="L5" s="1" t="s">
        <v>3</v>
      </c>
      <c r="M5" s="1" t="s">
        <v>4</v>
      </c>
      <c r="N5" s="1" t="s">
        <v>5</v>
      </c>
      <c r="O5" s="1" t="s">
        <v>6</v>
      </c>
      <c r="P5" s="1"/>
      <c r="Q5" s="2"/>
      <c r="U5" s="1" t="s">
        <v>2</v>
      </c>
      <c r="V5" s="1" t="s">
        <v>3</v>
      </c>
      <c r="W5" s="1" t="s">
        <v>4</v>
      </c>
      <c r="X5" s="1" t="s">
        <v>5</v>
      </c>
      <c r="Y5" s="1" t="s">
        <v>6</v>
      </c>
      <c r="Z5" s="1"/>
      <c r="AA5" s="2"/>
      <c r="AB5" s="4"/>
      <c r="AC5" s="4"/>
      <c r="AD5" s="4"/>
      <c r="AE5" s="15"/>
      <c r="AF5" s="1" t="s">
        <v>2</v>
      </c>
      <c r="AG5" s="1" t="s">
        <v>3</v>
      </c>
      <c r="AH5" s="1" t="s">
        <v>4</v>
      </c>
      <c r="AI5" s="1" t="s">
        <v>5</v>
      </c>
      <c r="AJ5" s="1" t="s">
        <v>6</v>
      </c>
      <c r="AK5" s="1"/>
      <c r="AL5" s="2"/>
    </row>
    <row r="6" spans="1:38" ht="12.75">
      <c r="A6" s="1"/>
      <c r="B6" s="1"/>
      <c r="C6" s="1" t="s">
        <v>7</v>
      </c>
      <c r="D6" s="1"/>
      <c r="E6" s="1"/>
      <c r="F6" s="1"/>
      <c r="G6" s="2"/>
      <c r="K6" s="1"/>
      <c r="L6" s="1"/>
      <c r="M6" s="1" t="s">
        <v>7</v>
      </c>
      <c r="N6" s="1"/>
      <c r="O6" s="1"/>
      <c r="P6" s="1"/>
      <c r="Q6" s="2"/>
      <c r="U6" s="1"/>
      <c r="V6" s="1"/>
      <c r="W6" s="1" t="s">
        <v>7</v>
      </c>
      <c r="X6" s="1"/>
      <c r="Y6" s="1"/>
      <c r="Z6" s="1"/>
      <c r="AA6" s="2"/>
      <c r="AB6" s="4"/>
      <c r="AC6" s="4"/>
      <c r="AD6" s="4"/>
      <c r="AE6" s="4"/>
      <c r="AF6" s="1"/>
      <c r="AG6" s="1"/>
      <c r="AH6" s="1" t="s">
        <v>7</v>
      </c>
      <c r="AI6" s="1"/>
      <c r="AJ6" s="1"/>
      <c r="AK6" s="1"/>
      <c r="AL6" s="2"/>
    </row>
    <row r="7" spans="1:38" ht="12.75">
      <c r="A7" s="1"/>
      <c r="B7" s="1"/>
      <c r="C7" s="5" t="s">
        <v>70</v>
      </c>
      <c r="D7" s="1"/>
      <c r="E7" s="1"/>
      <c r="F7" s="1"/>
      <c r="G7" s="2"/>
      <c r="K7" s="1"/>
      <c r="L7" s="1"/>
      <c r="M7" s="5" t="s">
        <v>71</v>
      </c>
      <c r="N7" s="1"/>
      <c r="O7" s="1"/>
      <c r="P7" s="1"/>
      <c r="Q7" s="2"/>
      <c r="U7" s="1"/>
      <c r="V7" s="1"/>
      <c r="W7" s="5" t="s">
        <v>72</v>
      </c>
      <c r="X7" s="1"/>
      <c r="Y7" s="1"/>
      <c r="Z7" s="1"/>
      <c r="AA7" s="2"/>
      <c r="AB7" s="15"/>
      <c r="AC7" s="4"/>
      <c r="AD7" s="15"/>
      <c r="AE7" s="15"/>
      <c r="AF7" s="1"/>
      <c r="AG7" s="1"/>
      <c r="AH7" s="5" t="s">
        <v>73</v>
      </c>
      <c r="AI7" s="1"/>
      <c r="AJ7" s="1"/>
      <c r="AK7" s="1"/>
      <c r="AL7" s="2"/>
    </row>
    <row r="8" spans="1:38" ht="12.75">
      <c r="A8" s="2"/>
      <c r="B8" s="2"/>
      <c r="C8" s="2"/>
      <c r="D8" s="2"/>
      <c r="E8" s="2"/>
      <c r="F8" s="2"/>
      <c r="G8" s="2"/>
      <c r="K8" s="2"/>
      <c r="L8" s="2"/>
      <c r="M8" s="2"/>
      <c r="N8" s="2"/>
      <c r="O8" s="2"/>
      <c r="P8" s="2"/>
      <c r="Q8" s="2"/>
      <c r="U8" s="2"/>
      <c r="V8" s="2"/>
      <c r="W8" s="2"/>
      <c r="X8" s="2"/>
      <c r="Y8" s="2"/>
      <c r="Z8" s="2"/>
      <c r="AA8" s="2"/>
      <c r="AB8" s="15"/>
      <c r="AC8" s="15"/>
      <c r="AD8" s="15"/>
      <c r="AE8" s="15"/>
      <c r="AF8" s="2"/>
      <c r="AG8" s="2"/>
      <c r="AH8" s="2"/>
      <c r="AI8" s="2"/>
      <c r="AJ8" s="2"/>
      <c r="AK8" s="2"/>
      <c r="AL8" s="2"/>
    </row>
    <row r="9" spans="1:38" ht="12.75">
      <c r="A9" s="2"/>
      <c r="B9" s="1" t="s">
        <v>8</v>
      </c>
      <c r="C9" s="2"/>
      <c r="D9" s="2"/>
      <c r="E9" s="2"/>
      <c r="F9" s="2"/>
      <c r="G9" s="2"/>
      <c r="K9" s="2"/>
      <c r="L9" s="1" t="s">
        <v>8</v>
      </c>
      <c r="M9" s="2"/>
      <c r="N9" s="2"/>
      <c r="O9" s="2"/>
      <c r="P9" s="2"/>
      <c r="Q9" s="2"/>
      <c r="U9" s="2"/>
      <c r="V9" s="1" t="s">
        <v>8</v>
      </c>
      <c r="W9" s="2"/>
      <c r="X9" s="2"/>
      <c r="Y9" s="2"/>
      <c r="Z9" s="2"/>
      <c r="AA9" s="2"/>
      <c r="AB9" s="4"/>
      <c r="AC9" s="4"/>
      <c r="AD9" s="4"/>
      <c r="AE9" s="15"/>
      <c r="AF9" s="2"/>
      <c r="AG9" s="1" t="s">
        <v>8</v>
      </c>
      <c r="AH9" s="2"/>
      <c r="AI9" s="2"/>
      <c r="AJ9" s="2"/>
      <c r="AK9" s="2"/>
      <c r="AL9" s="2"/>
    </row>
    <row r="10" spans="1:38" ht="12.75">
      <c r="A10" s="2"/>
      <c r="B10" s="2"/>
      <c r="C10" s="2"/>
      <c r="D10" s="2"/>
      <c r="E10" s="2"/>
      <c r="F10" s="2"/>
      <c r="G10" s="2"/>
      <c r="K10" s="2"/>
      <c r="L10" s="2"/>
      <c r="M10" s="2"/>
      <c r="N10" s="2"/>
      <c r="O10" s="2"/>
      <c r="P10" s="2"/>
      <c r="Q10" s="2"/>
      <c r="U10" s="2"/>
      <c r="V10" s="2"/>
      <c r="W10" s="2"/>
      <c r="X10" s="2"/>
      <c r="Y10" s="2"/>
      <c r="Z10" s="2"/>
      <c r="AA10" s="2"/>
      <c r="AB10" s="4"/>
      <c r="AC10" s="4"/>
      <c r="AD10" s="4"/>
      <c r="AE10" s="15"/>
      <c r="AF10" s="2"/>
      <c r="AG10" s="2"/>
      <c r="AH10" s="2"/>
      <c r="AI10" s="2"/>
      <c r="AJ10" s="2"/>
      <c r="AK10" s="2"/>
      <c r="AL10" s="2"/>
    </row>
    <row r="11" spans="1:38" ht="12.75">
      <c r="A11" s="2"/>
      <c r="B11" s="1" t="s">
        <v>9</v>
      </c>
      <c r="C11" s="2"/>
      <c r="D11" s="2"/>
      <c r="E11" s="2"/>
      <c r="F11" s="2"/>
      <c r="G11" s="2"/>
      <c r="K11" s="2"/>
      <c r="L11" s="1" t="s">
        <v>9</v>
      </c>
      <c r="M11" s="2"/>
      <c r="N11" s="2"/>
      <c r="O11" s="2"/>
      <c r="P11" s="2"/>
      <c r="Q11" s="2"/>
      <c r="U11" s="2"/>
      <c r="V11" s="1" t="s">
        <v>9</v>
      </c>
      <c r="W11" s="2"/>
      <c r="X11" s="2"/>
      <c r="Y11" s="2"/>
      <c r="Z11" s="2"/>
      <c r="AA11" s="2"/>
      <c r="AB11" s="4"/>
      <c r="AC11" s="4"/>
      <c r="AD11" s="4"/>
      <c r="AE11" s="15"/>
      <c r="AF11" s="2"/>
      <c r="AG11" s="1" t="s">
        <v>9</v>
      </c>
      <c r="AH11" s="2"/>
      <c r="AI11" s="2"/>
      <c r="AJ11" s="2"/>
      <c r="AK11" s="2"/>
      <c r="AL11" s="2"/>
    </row>
    <row r="12" spans="1:38" ht="12.75">
      <c r="A12" s="2"/>
      <c r="B12" s="2"/>
      <c r="C12" s="2"/>
      <c r="D12" s="2"/>
      <c r="E12" s="2"/>
      <c r="F12" s="2"/>
      <c r="G12" s="2"/>
      <c r="K12" s="2"/>
      <c r="L12" s="2"/>
      <c r="M12" s="2"/>
      <c r="N12" s="2"/>
      <c r="O12" s="2"/>
      <c r="P12" s="2"/>
      <c r="Q12" s="2"/>
      <c r="U12" s="2"/>
      <c r="V12" s="2"/>
      <c r="W12" s="2"/>
      <c r="X12" s="2"/>
      <c r="Y12" s="2"/>
      <c r="Z12" s="2"/>
      <c r="AA12" s="2"/>
      <c r="AB12" s="15"/>
      <c r="AC12" s="15"/>
      <c r="AD12" s="15"/>
      <c r="AE12" s="15"/>
      <c r="AF12" s="2"/>
      <c r="AG12" s="2"/>
      <c r="AH12" s="2"/>
      <c r="AI12" s="2"/>
      <c r="AJ12" s="2"/>
      <c r="AK12" s="2"/>
      <c r="AL12" s="2"/>
    </row>
    <row r="13" spans="1:38" ht="12.75">
      <c r="A13" s="2"/>
      <c r="B13" s="1" t="s">
        <v>10</v>
      </c>
      <c r="C13" s="2"/>
      <c r="D13" s="2"/>
      <c r="E13" s="2"/>
      <c r="F13" s="2"/>
      <c r="G13" s="2"/>
      <c r="K13" s="2"/>
      <c r="L13" s="1" t="s">
        <v>10</v>
      </c>
      <c r="M13" s="2"/>
      <c r="N13" s="2"/>
      <c r="O13" s="2"/>
      <c r="P13" s="2"/>
      <c r="Q13" s="2"/>
      <c r="U13" s="2"/>
      <c r="V13" s="1" t="s">
        <v>10</v>
      </c>
      <c r="W13" s="2"/>
      <c r="X13" s="2"/>
      <c r="Y13" s="2"/>
      <c r="Z13" s="2"/>
      <c r="AA13" s="2"/>
      <c r="AB13" s="15"/>
      <c r="AC13" s="15"/>
      <c r="AD13" s="15"/>
      <c r="AE13" s="15"/>
      <c r="AF13" s="2"/>
      <c r="AG13" s="1" t="s">
        <v>10</v>
      </c>
      <c r="AH13" s="2"/>
      <c r="AI13" s="2"/>
      <c r="AJ13" s="2"/>
      <c r="AK13" s="2"/>
      <c r="AL13" s="2"/>
    </row>
    <row r="14" spans="1:38" ht="12.75">
      <c r="A14" s="2"/>
      <c r="B14" s="2" t="s">
        <v>11</v>
      </c>
      <c r="C14" s="2">
        <v>0.81</v>
      </c>
      <c r="D14" s="6">
        <v>0.68</v>
      </c>
      <c r="E14" s="6">
        <f>(C14-D14)*100/ABS(D14)</f>
        <v>19.11764705882353</v>
      </c>
      <c r="F14" s="2" t="s">
        <v>12</v>
      </c>
      <c r="G14" s="2"/>
      <c r="K14" s="2"/>
      <c r="L14" s="2" t="s">
        <v>11</v>
      </c>
      <c r="M14" s="2">
        <v>0.96</v>
      </c>
      <c r="N14" s="6">
        <v>0.78</v>
      </c>
      <c r="O14" s="6">
        <f>(M14-N14)*100/ABS(N14)</f>
        <v>23.076923076923066</v>
      </c>
      <c r="P14" s="2" t="s">
        <v>12</v>
      </c>
      <c r="Q14" s="2"/>
      <c r="U14" s="2"/>
      <c r="V14" s="2" t="s">
        <v>11</v>
      </c>
      <c r="W14" s="2">
        <v>1.15</v>
      </c>
      <c r="X14" s="6">
        <v>0.94</v>
      </c>
      <c r="Y14" s="6">
        <f>(W14-X14)*100/ABS(X14)</f>
        <v>22.340425531914892</v>
      </c>
      <c r="Z14" s="2" t="s">
        <v>12</v>
      </c>
      <c r="AA14" s="2"/>
      <c r="AB14" s="15"/>
      <c r="AC14" s="15"/>
      <c r="AD14" s="15"/>
      <c r="AE14" s="15"/>
      <c r="AF14" s="2"/>
      <c r="AG14" s="2" t="s">
        <v>11</v>
      </c>
      <c r="AH14" s="2">
        <v>1.38</v>
      </c>
      <c r="AI14" s="6">
        <v>1.1</v>
      </c>
      <c r="AJ14" s="6">
        <f>(AH14-AI14)*100/ABS(AI14)</f>
        <v>25.454545454545432</v>
      </c>
      <c r="AK14" s="2" t="s">
        <v>12</v>
      </c>
      <c r="AL14" s="2"/>
    </row>
    <row r="15" spans="1:38" ht="12.75">
      <c r="A15" s="2"/>
      <c r="B15" s="2" t="s">
        <v>13</v>
      </c>
      <c r="C15" s="2"/>
      <c r="D15" s="2"/>
      <c r="E15" s="6"/>
      <c r="F15" s="2"/>
      <c r="G15" s="2"/>
      <c r="K15" s="2"/>
      <c r="L15" s="2" t="s">
        <v>13</v>
      </c>
      <c r="M15" s="2"/>
      <c r="N15" s="2"/>
      <c r="O15" s="6"/>
      <c r="P15" s="2"/>
      <c r="Q15" s="2"/>
      <c r="U15" s="2"/>
      <c r="V15" s="2" t="s">
        <v>13</v>
      </c>
      <c r="W15" s="2"/>
      <c r="X15" s="2"/>
      <c r="Y15" s="6"/>
      <c r="Z15" s="2"/>
      <c r="AA15" s="2"/>
      <c r="AB15" s="15"/>
      <c r="AC15" s="15"/>
      <c r="AD15" s="15"/>
      <c r="AE15" s="15"/>
      <c r="AF15" s="2"/>
      <c r="AG15" s="2" t="s">
        <v>13</v>
      </c>
      <c r="AH15" s="2"/>
      <c r="AI15" s="2"/>
      <c r="AJ15" s="6"/>
      <c r="AK15" s="2"/>
      <c r="AL15" s="2"/>
    </row>
    <row r="16" spans="1:38" ht="12.75">
      <c r="A16" s="2"/>
      <c r="G16" s="2"/>
      <c r="K16" s="2"/>
      <c r="Q16" s="2"/>
      <c r="U16" s="2"/>
      <c r="AA16" s="2"/>
      <c r="AB16" s="15"/>
      <c r="AC16" s="15"/>
      <c r="AD16" s="15"/>
      <c r="AE16" s="15"/>
      <c r="AF16" s="2"/>
      <c r="AL16" s="2"/>
    </row>
    <row r="17" spans="1:38" ht="12.75">
      <c r="A17" s="2"/>
      <c r="B17" s="2" t="s">
        <v>14</v>
      </c>
      <c r="C17" s="6">
        <f>3748.16-C14-C34</f>
        <v>3736.88</v>
      </c>
      <c r="D17" s="6">
        <f>2880.31-D14-D34</f>
        <v>2865.81</v>
      </c>
      <c r="E17" s="6">
        <f>(C17-D17)*100/ABS(D17)</f>
        <v>30.395246021194712</v>
      </c>
      <c r="F17" s="2" t="s">
        <v>12</v>
      </c>
      <c r="G17" s="2"/>
      <c r="K17" s="2"/>
      <c r="L17" s="2" t="s">
        <v>14</v>
      </c>
      <c r="M17" s="6">
        <f>3814.74-M14-M34</f>
        <v>3801.0299999999997</v>
      </c>
      <c r="N17" s="6">
        <f>2979.55-N14-N34</f>
        <v>2962.86</v>
      </c>
      <c r="O17" s="6">
        <f>(M17-N17)*100/ABS(N17)</f>
        <v>28.28922055041411</v>
      </c>
      <c r="P17" s="2" t="s">
        <v>12</v>
      </c>
      <c r="Q17" s="2"/>
      <c r="U17" s="2"/>
      <c r="V17" s="2" t="s">
        <v>14</v>
      </c>
      <c r="W17" s="6">
        <f>8797.04-W14-W34</f>
        <v>8780.830000000002</v>
      </c>
      <c r="X17" s="6">
        <f>5860.39-X14-X34</f>
        <v>5841.110000000001</v>
      </c>
      <c r="Y17" s="6">
        <f>(W17-X17)*100/ABS(X17)</f>
        <v>50.32810544571153</v>
      </c>
      <c r="Z17" s="2" t="s">
        <v>12</v>
      </c>
      <c r="AA17" s="2"/>
      <c r="AB17" s="15"/>
      <c r="AC17" s="15"/>
      <c r="AD17" s="15"/>
      <c r="AE17" s="15"/>
      <c r="AF17" s="2"/>
      <c r="AG17" s="2" t="s">
        <v>14</v>
      </c>
      <c r="AH17" s="6">
        <f>8930.45-AH14-AH34</f>
        <v>8911.830000000002</v>
      </c>
      <c r="AI17" s="6">
        <f>6266.83-AI14-AI34</f>
        <v>6244.91</v>
      </c>
      <c r="AJ17" s="6">
        <f>(AH17-AI17)*100/ABS(AI17)</f>
        <v>42.705499358677734</v>
      </c>
      <c r="AK17" s="2" t="s">
        <v>12</v>
      </c>
      <c r="AL17" s="2"/>
    </row>
    <row r="18" spans="1:38" ht="12.75">
      <c r="A18" s="2"/>
      <c r="B18" s="7" t="s">
        <v>15</v>
      </c>
      <c r="C18">
        <v>0</v>
      </c>
      <c r="D18" s="8">
        <v>0</v>
      </c>
      <c r="G18" s="2"/>
      <c r="K18" s="2"/>
      <c r="L18" s="7" t="s">
        <v>15</v>
      </c>
      <c r="M18">
        <v>0</v>
      </c>
      <c r="N18" s="8">
        <v>0</v>
      </c>
      <c r="Q18" s="2"/>
      <c r="U18" s="2"/>
      <c r="V18" s="7" t="s">
        <v>15</v>
      </c>
      <c r="W18">
        <v>0</v>
      </c>
      <c r="X18" s="8">
        <v>0</v>
      </c>
      <c r="AA18" s="2"/>
      <c r="AB18" s="16"/>
      <c r="AC18" s="16"/>
      <c r="AD18" s="15"/>
      <c r="AE18" s="15"/>
      <c r="AF18" s="2"/>
      <c r="AG18" s="7" t="s">
        <v>15</v>
      </c>
      <c r="AH18">
        <v>0</v>
      </c>
      <c r="AI18" s="8">
        <v>0</v>
      </c>
      <c r="AL18" s="2"/>
    </row>
    <row r="19" spans="1:38" ht="12.75">
      <c r="A19" s="2"/>
      <c r="B19" s="2" t="s">
        <v>16</v>
      </c>
      <c r="C19" s="2">
        <v>6.21</v>
      </c>
      <c r="D19" s="6">
        <v>7.01</v>
      </c>
      <c r="E19" s="6"/>
      <c r="F19" s="2"/>
      <c r="G19" s="2"/>
      <c r="K19" s="2"/>
      <c r="L19" s="2" t="s">
        <v>16</v>
      </c>
      <c r="M19" s="2">
        <v>7.4</v>
      </c>
      <c r="N19" s="6">
        <v>8.49</v>
      </c>
      <c r="O19" s="6"/>
      <c r="P19" s="2"/>
      <c r="Q19" s="2"/>
      <c r="U19" s="2"/>
      <c r="V19" s="2" t="s">
        <v>16</v>
      </c>
      <c r="W19" s="2">
        <v>8.62</v>
      </c>
      <c r="X19" s="6">
        <v>9.85</v>
      </c>
      <c r="Y19" s="6"/>
      <c r="Z19" s="2"/>
      <c r="AA19" s="2"/>
      <c r="AB19" s="15"/>
      <c r="AC19" s="16"/>
      <c r="AD19" s="15"/>
      <c r="AE19" s="15"/>
      <c r="AF19" s="2"/>
      <c r="AG19" s="2" t="s">
        <v>16</v>
      </c>
      <c r="AH19" s="2">
        <v>9.74</v>
      </c>
      <c r="AI19" s="6">
        <v>10.98</v>
      </c>
      <c r="AJ19" s="6"/>
      <c r="AK19" s="2"/>
      <c r="AL19" s="2"/>
    </row>
    <row r="20" spans="1:38" ht="12.75">
      <c r="A20" s="2"/>
      <c r="B20" s="2" t="s">
        <v>17</v>
      </c>
      <c r="C20" s="2">
        <v>33.5</v>
      </c>
      <c r="D20" s="2">
        <v>0</v>
      </c>
      <c r="E20" s="6"/>
      <c r="F20" s="2"/>
      <c r="G20" s="2"/>
      <c r="K20" s="2"/>
      <c r="L20" s="2" t="s">
        <v>17</v>
      </c>
      <c r="M20" s="2">
        <v>33.5</v>
      </c>
      <c r="N20" s="2">
        <v>33.5</v>
      </c>
      <c r="O20" s="6"/>
      <c r="P20" s="2"/>
      <c r="Q20" s="2"/>
      <c r="U20" s="2"/>
      <c r="V20" s="2" t="s">
        <v>17</v>
      </c>
      <c r="W20" s="2">
        <v>743.94</v>
      </c>
      <c r="X20" s="2">
        <v>868.94</v>
      </c>
      <c r="Y20" s="6"/>
      <c r="Z20" s="2"/>
      <c r="AA20" s="2"/>
      <c r="AB20" s="15"/>
      <c r="AC20" s="15"/>
      <c r="AD20" s="15"/>
      <c r="AE20" s="15"/>
      <c r="AF20" s="2"/>
      <c r="AG20" s="2" t="s">
        <v>17</v>
      </c>
      <c r="AH20" s="2">
        <v>743.94</v>
      </c>
      <c r="AI20" s="2">
        <v>868.94</v>
      </c>
      <c r="AJ20" s="6"/>
      <c r="AK20" s="2"/>
      <c r="AL20" s="2"/>
    </row>
    <row r="21" spans="1:38" ht="12.75">
      <c r="A21" s="2"/>
      <c r="B21" s="2" t="s">
        <v>18</v>
      </c>
      <c r="C21" s="6">
        <v>203.67</v>
      </c>
      <c r="D21" s="6">
        <v>230.26</v>
      </c>
      <c r="E21" s="6"/>
      <c r="F21" s="2"/>
      <c r="G21" s="2"/>
      <c r="K21" s="2"/>
      <c r="L21" s="2" t="s">
        <v>18</v>
      </c>
      <c r="M21" s="6">
        <v>247.39</v>
      </c>
      <c r="N21" s="6">
        <v>268.26</v>
      </c>
      <c r="O21" s="6"/>
      <c r="P21" s="2"/>
      <c r="Q21" s="2"/>
      <c r="U21" s="2"/>
      <c r="V21" s="2" t="s">
        <v>18</v>
      </c>
      <c r="W21" s="6">
        <v>291.94</v>
      </c>
      <c r="X21" s="6">
        <v>309.88</v>
      </c>
      <c r="Y21" s="6"/>
      <c r="Z21" s="2"/>
      <c r="AA21" s="2"/>
      <c r="AB21" s="16"/>
      <c r="AC21" s="16"/>
      <c r="AD21" s="15"/>
      <c r="AE21" s="15"/>
      <c r="AF21" s="2"/>
      <c r="AG21" s="2" t="s">
        <v>18</v>
      </c>
      <c r="AH21" s="6">
        <v>336.33</v>
      </c>
      <c r="AI21" s="6">
        <v>351.55</v>
      </c>
      <c r="AJ21" s="6"/>
      <c r="AK21" s="2"/>
      <c r="AL21" s="2"/>
    </row>
    <row r="22" spans="1:38" ht="12.75">
      <c r="A22" s="2"/>
      <c r="B22" s="7" t="s">
        <v>19</v>
      </c>
      <c r="C22" s="9">
        <v>0</v>
      </c>
      <c r="D22" s="6">
        <v>0</v>
      </c>
      <c r="E22" s="6"/>
      <c r="F22" s="2"/>
      <c r="G22" s="2"/>
      <c r="K22" s="2"/>
      <c r="L22" s="7" t="s">
        <v>19</v>
      </c>
      <c r="M22" s="9">
        <v>0</v>
      </c>
      <c r="N22" s="6">
        <v>0</v>
      </c>
      <c r="O22" s="6"/>
      <c r="P22" s="2"/>
      <c r="Q22" s="2"/>
      <c r="U22" s="2"/>
      <c r="V22" s="7" t="s">
        <v>19</v>
      </c>
      <c r="W22" s="9">
        <v>0</v>
      </c>
      <c r="X22" s="6">
        <v>0</v>
      </c>
      <c r="Y22" s="6"/>
      <c r="Z22" s="2"/>
      <c r="AA22" s="2"/>
      <c r="AB22" s="16"/>
      <c r="AC22" s="15"/>
      <c r="AD22" s="15"/>
      <c r="AE22" s="15"/>
      <c r="AF22" s="2"/>
      <c r="AG22" s="7" t="s">
        <v>19</v>
      </c>
      <c r="AH22" s="9">
        <v>0</v>
      </c>
      <c r="AI22" s="6">
        <v>0</v>
      </c>
      <c r="AJ22" s="6"/>
      <c r="AK22" s="2"/>
      <c r="AL22" s="2"/>
    </row>
    <row r="23" spans="1:38" ht="12.75">
      <c r="A23" s="2"/>
      <c r="B23" s="2" t="s">
        <v>20</v>
      </c>
      <c r="C23" s="2">
        <v>0.07</v>
      </c>
      <c r="D23" s="2">
        <v>0.07</v>
      </c>
      <c r="E23" s="6"/>
      <c r="F23" s="2"/>
      <c r="G23" s="2"/>
      <c r="K23" s="2"/>
      <c r="L23" s="2" t="s">
        <v>20</v>
      </c>
      <c r="M23" s="2">
        <v>0.08</v>
      </c>
      <c r="N23" s="2">
        <v>0.08</v>
      </c>
      <c r="O23" s="6"/>
      <c r="P23" s="2"/>
      <c r="Q23" s="2"/>
      <c r="U23" s="2"/>
      <c r="V23" s="2" t="s">
        <v>20</v>
      </c>
      <c r="W23" s="6">
        <v>0.1</v>
      </c>
      <c r="X23" s="2">
        <v>0.09</v>
      </c>
      <c r="Y23" s="6"/>
      <c r="Z23" s="2"/>
      <c r="AA23" s="2"/>
      <c r="AB23" s="16"/>
      <c r="AC23" s="16"/>
      <c r="AD23" s="15"/>
      <c r="AE23" s="15"/>
      <c r="AF23" s="2"/>
      <c r="AG23" s="2" t="s">
        <v>20</v>
      </c>
      <c r="AH23" s="6">
        <v>0.11</v>
      </c>
      <c r="AI23" s="2">
        <v>0.11</v>
      </c>
      <c r="AJ23" s="6"/>
      <c r="AK23" s="2"/>
      <c r="AL23" s="2"/>
    </row>
    <row r="24" spans="1:38" ht="12.75">
      <c r="A24" s="2"/>
      <c r="B24" s="7" t="s">
        <v>21</v>
      </c>
      <c r="C24" s="6">
        <v>0.08</v>
      </c>
      <c r="D24" s="6">
        <v>0.07</v>
      </c>
      <c r="E24" s="6"/>
      <c r="F24" s="2"/>
      <c r="G24" s="2"/>
      <c r="K24" s="2"/>
      <c r="L24" s="7" t="s">
        <v>21</v>
      </c>
      <c r="M24" s="6">
        <v>0.09</v>
      </c>
      <c r="N24" s="6">
        <v>0.08</v>
      </c>
      <c r="O24" s="6"/>
      <c r="P24" s="2"/>
      <c r="Q24" s="2"/>
      <c r="U24" s="2"/>
      <c r="V24" s="7" t="s">
        <v>21</v>
      </c>
      <c r="W24" s="6">
        <v>0.1</v>
      </c>
      <c r="X24" s="6">
        <v>0.1</v>
      </c>
      <c r="Y24" s="6"/>
      <c r="Z24" s="2"/>
      <c r="AA24" s="2"/>
      <c r="AB24" s="15"/>
      <c r="AC24" s="16"/>
      <c r="AD24" s="15"/>
      <c r="AE24" s="15"/>
      <c r="AF24" s="2"/>
      <c r="AG24" s="7" t="s">
        <v>21</v>
      </c>
      <c r="AH24" s="6">
        <v>0.12</v>
      </c>
      <c r="AI24" s="6">
        <v>0.11</v>
      </c>
      <c r="AJ24" s="6"/>
      <c r="AK24" s="2"/>
      <c r="AL24" s="2"/>
    </row>
    <row r="25" spans="1:38" ht="12.75">
      <c r="A25" s="2"/>
      <c r="B25" s="2" t="s">
        <v>22</v>
      </c>
      <c r="C25" s="2">
        <v>0</v>
      </c>
      <c r="D25" s="2">
        <v>0</v>
      </c>
      <c r="E25" s="6"/>
      <c r="F25" s="2"/>
      <c r="G25" s="2"/>
      <c r="K25" s="2"/>
      <c r="L25" s="2" t="s">
        <v>22</v>
      </c>
      <c r="M25" s="2">
        <v>0</v>
      </c>
      <c r="N25" s="2">
        <v>0</v>
      </c>
      <c r="O25" s="6"/>
      <c r="P25" s="2"/>
      <c r="Q25" s="2"/>
      <c r="U25" s="2"/>
      <c r="V25" s="2" t="s">
        <v>22</v>
      </c>
      <c r="W25" s="2">
        <v>0</v>
      </c>
      <c r="X25" s="2">
        <v>0</v>
      </c>
      <c r="Y25" s="6"/>
      <c r="Z25" s="2"/>
      <c r="AA25" s="2"/>
      <c r="AB25" s="16"/>
      <c r="AC25" s="16"/>
      <c r="AD25" s="15"/>
      <c r="AE25" s="15"/>
      <c r="AF25" s="2"/>
      <c r="AG25" s="2" t="s">
        <v>22</v>
      </c>
      <c r="AH25" s="2">
        <v>0</v>
      </c>
      <c r="AI25" s="2">
        <v>0</v>
      </c>
      <c r="AJ25" s="6"/>
      <c r="AK25" s="2"/>
      <c r="AL25" s="2"/>
    </row>
    <row r="26" spans="1:38" ht="12.75">
      <c r="A26" s="2"/>
      <c r="B26" s="2" t="s">
        <v>23</v>
      </c>
      <c r="C26" s="2">
        <v>3493.35</v>
      </c>
      <c r="D26" s="2">
        <v>2628.4</v>
      </c>
      <c r="E26" s="6"/>
      <c r="F26" s="2"/>
      <c r="G26" s="2"/>
      <c r="K26" s="2"/>
      <c r="L26" s="2" t="s">
        <v>23</v>
      </c>
      <c r="M26" s="2">
        <v>3512.57</v>
      </c>
      <c r="N26" s="2">
        <v>2652.74</v>
      </c>
      <c r="O26" s="6"/>
      <c r="P26" s="2"/>
      <c r="Q26" s="2"/>
      <c r="U26" s="2"/>
      <c r="V26" s="2" t="s">
        <v>23</v>
      </c>
      <c r="W26" s="2">
        <v>7736.13</v>
      </c>
      <c r="X26" s="2">
        <v>4652.25</v>
      </c>
      <c r="Y26" s="6"/>
      <c r="Z26" s="2"/>
      <c r="AA26" s="2"/>
      <c r="AB26" s="16"/>
      <c r="AC26" s="16"/>
      <c r="AD26" s="15"/>
      <c r="AE26" s="15"/>
      <c r="AF26" s="2"/>
      <c r="AG26" s="2" t="s">
        <v>23</v>
      </c>
      <c r="AH26" s="2">
        <v>7821.59</v>
      </c>
      <c r="AI26" s="2">
        <v>5013.22</v>
      </c>
      <c r="AJ26" s="6"/>
      <c r="AK26" s="2"/>
      <c r="AL26" s="2"/>
    </row>
    <row r="27" spans="1:38" ht="12.75">
      <c r="A27" s="2"/>
      <c r="B27" s="7" t="s">
        <v>24</v>
      </c>
      <c r="C27" s="2">
        <v>0</v>
      </c>
      <c r="D27" s="6">
        <v>0</v>
      </c>
      <c r="E27" s="6"/>
      <c r="F27" s="2"/>
      <c r="G27" s="2"/>
      <c r="K27" s="2"/>
      <c r="L27" s="7" t="s">
        <v>24</v>
      </c>
      <c r="M27" s="2">
        <v>0</v>
      </c>
      <c r="N27" s="6">
        <v>0</v>
      </c>
      <c r="O27" s="6"/>
      <c r="P27" s="2"/>
      <c r="Q27" s="2"/>
      <c r="U27" s="2"/>
      <c r="V27" s="7" t="s">
        <v>24</v>
      </c>
      <c r="W27" s="2">
        <v>0</v>
      </c>
      <c r="X27" s="6">
        <v>0</v>
      </c>
      <c r="Y27" s="6"/>
      <c r="Z27" s="2"/>
      <c r="AA27" s="2"/>
      <c r="AB27" s="15"/>
      <c r="AC27" s="16"/>
      <c r="AD27" s="15"/>
      <c r="AE27" s="15"/>
      <c r="AF27" s="2"/>
      <c r="AG27" s="7" t="s">
        <v>24</v>
      </c>
      <c r="AH27" s="2">
        <v>0</v>
      </c>
      <c r="AI27" s="6">
        <v>0</v>
      </c>
      <c r="AJ27" s="6"/>
      <c r="AK27" s="2"/>
      <c r="AL27" s="2"/>
    </row>
    <row r="28" spans="1:38" ht="12.75">
      <c r="A28" s="2"/>
      <c r="C28" s="6">
        <f>SUM(C19:C26)</f>
        <v>3736.88</v>
      </c>
      <c r="D28" s="6">
        <f>SUM(D18:D27)</f>
        <v>2865.81</v>
      </c>
      <c r="E28" s="6">
        <f>(C28-D28)*100/ABS(D28)</f>
        <v>30.395246021194712</v>
      </c>
      <c r="F28" s="2" t="s">
        <v>12</v>
      </c>
      <c r="G28" s="6"/>
      <c r="K28" s="2"/>
      <c r="M28" s="6">
        <f>SUM(M19:M26)</f>
        <v>3801.03</v>
      </c>
      <c r="N28" s="6">
        <f>SUM(N18:N27)</f>
        <v>2963.1499999999996</v>
      </c>
      <c r="O28" s="6">
        <f>(M28-N28)*100/ABS(N28)</f>
        <v>28.276665035519656</v>
      </c>
      <c r="P28" s="2" t="s">
        <v>12</v>
      </c>
      <c r="Q28" s="6"/>
      <c r="U28" s="2"/>
      <c r="W28" s="6">
        <f>SUM(W19:W26)</f>
        <v>8780.83</v>
      </c>
      <c r="X28" s="6">
        <f>SUM(X18:X27)</f>
        <v>5841.11</v>
      </c>
      <c r="Y28" s="6">
        <f>(W28-X28)*100/ABS(X28)</f>
        <v>50.32810544571152</v>
      </c>
      <c r="Z28" s="2" t="s">
        <v>12</v>
      </c>
      <c r="AA28" s="6"/>
      <c r="AB28" s="16"/>
      <c r="AC28" s="16"/>
      <c r="AD28" s="15"/>
      <c r="AE28" s="15"/>
      <c r="AF28" s="2"/>
      <c r="AH28" s="6">
        <f>SUM(AH19:AH26)</f>
        <v>8911.83</v>
      </c>
      <c r="AI28" s="6">
        <f>SUM(AI18:AI27)</f>
        <v>6244.91</v>
      </c>
      <c r="AJ28" s="6">
        <f>(AH28-AI28)*100/ABS(AI28)</f>
        <v>42.705499358677706</v>
      </c>
      <c r="AK28" s="2" t="s">
        <v>12</v>
      </c>
      <c r="AL28" s="6"/>
    </row>
    <row r="29" spans="1:38" ht="12.75">
      <c r="A29" s="2"/>
      <c r="B29" s="2" t="s">
        <v>25</v>
      </c>
      <c r="C29" s="2"/>
      <c r="D29" s="2"/>
      <c r="E29" s="6"/>
      <c r="F29" s="2"/>
      <c r="G29" s="2"/>
      <c r="K29" s="2"/>
      <c r="L29" s="2" t="s">
        <v>25</v>
      </c>
      <c r="M29" s="2"/>
      <c r="N29" s="2"/>
      <c r="O29" s="6"/>
      <c r="P29" s="2"/>
      <c r="Q29" s="2"/>
      <c r="U29" s="2"/>
      <c r="V29" s="2" t="s">
        <v>25</v>
      </c>
      <c r="W29" s="2"/>
      <c r="X29" s="2"/>
      <c r="Y29" s="6"/>
      <c r="Z29" s="2"/>
      <c r="AA29" s="2"/>
      <c r="AB29" s="15"/>
      <c r="AC29" s="16"/>
      <c r="AD29" s="15"/>
      <c r="AE29" s="15"/>
      <c r="AF29" s="2"/>
      <c r="AG29" s="2" t="s">
        <v>25</v>
      </c>
      <c r="AH29" s="2"/>
      <c r="AI29" s="2"/>
      <c r="AJ29" s="6"/>
      <c r="AK29" s="2"/>
      <c r="AL29" s="2"/>
    </row>
    <row r="30" spans="1:38" ht="12.75">
      <c r="A30" s="2"/>
      <c r="B30" s="2"/>
      <c r="C30" s="2"/>
      <c r="D30" s="2"/>
      <c r="E30" s="6"/>
      <c r="F30" s="2"/>
      <c r="G30" s="2"/>
      <c r="K30" s="2"/>
      <c r="L30" s="2"/>
      <c r="M30" s="2"/>
      <c r="N30" s="2"/>
      <c r="O30" s="6"/>
      <c r="P30" s="2"/>
      <c r="Q30" s="2"/>
      <c r="U30" s="2"/>
      <c r="V30" s="2"/>
      <c r="W30" s="2"/>
      <c r="X30" s="2"/>
      <c r="Y30" s="6"/>
      <c r="Z30" s="2"/>
      <c r="AA30" s="2"/>
      <c r="AB30" s="15"/>
      <c r="AC30" s="16"/>
      <c r="AD30" s="15"/>
      <c r="AE30" s="15"/>
      <c r="AF30" s="2"/>
      <c r="AG30" s="2"/>
      <c r="AH30" s="2"/>
      <c r="AI30" s="2"/>
      <c r="AJ30" s="6"/>
      <c r="AK30" s="2"/>
      <c r="AL30" s="2"/>
    </row>
    <row r="31" spans="1:38" ht="12.75">
      <c r="A31" s="2"/>
      <c r="B31" s="1" t="s">
        <v>26</v>
      </c>
      <c r="C31" s="2"/>
      <c r="D31" s="2"/>
      <c r="E31" s="6"/>
      <c r="F31" s="2"/>
      <c r="G31" s="2"/>
      <c r="K31" s="2"/>
      <c r="L31" s="1" t="s">
        <v>26</v>
      </c>
      <c r="M31" s="2"/>
      <c r="N31" s="2"/>
      <c r="O31" s="6"/>
      <c r="P31" s="2"/>
      <c r="Q31" s="2"/>
      <c r="U31" s="2"/>
      <c r="V31" s="1" t="s">
        <v>26</v>
      </c>
      <c r="W31" s="2"/>
      <c r="X31" s="2"/>
      <c r="Y31" s="6"/>
      <c r="Z31" s="2"/>
      <c r="AA31" s="2"/>
      <c r="AB31" s="16"/>
      <c r="AC31" s="16"/>
      <c r="AD31" s="15"/>
      <c r="AE31" s="15"/>
      <c r="AF31" s="2"/>
      <c r="AG31" s="1" t="s">
        <v>26</v>
      </c>
      <c r="AH31" s="2"/>
      <c r="AI31" s="2"/>
      <c r="AJ31" s="6"/>
      <c r="AK31" s="2"/>
      <c r="AL31" s="2"/>
    </row>
    <row r="32" spans="1:38" ht="12.75">
      <c r="A32" s="2"/>
      <c r="B32" s="2"/>
      <c r="C32" s="2"/>
      <c r="D32" s="2"/>
      <c r="E32" s="6"/>
      <c r="F32" s="2"/>
      <c r="G32" s="2"/>
      <c r="K32" s="2"/>
      <c r="L32" s="2"/>
      <c r="M32" s="2"/>
      <c r="N32" s="2"/>
      <c r="O32" s="6"/>
      <c r="P32" s="2"/>
      <c r="Q32" s="2"/>
      <c r="U32" s="2"/>
      <c r="V32" s="2"/>
      <c r="W32" s="2"/>
      <c r="X32" s="2"/>
      <c r="Y32" s="6"/>
      <c r="Z32" s="2"/>
      <c r="AA32" s="2"/>
      <c r="AB32" s="16"/>
      <c r="AC32" s="16"/>
      <c r="AD32" s="15"/>
      <c r="AE32" s="16"/>
      <c r="AF32" s="2"/>
      <c r="AG32" s="2"/>
      <c r="AH32" s="2"/>
      <c r="AI32" s="2"/>
      <c r="AJ32" s="6"/>
      <c r="AK32" s="2"/>
      <c r="AL32" s="2"/>
    </row>
    <row r="33" spans="1:38" ht="12.75">
      <c r="A33" s="2"/>
      <c r="B33" s="2" t="s">
        <v>27</v>
      </c>
      <c r="C33" s="2"/>
      <c r="D33" s="2"/>
      <c r="E33" s="6"/>
      <c r="F33" s="2"/>
      <c r="G33" s="2"/>
      <c r="K33" s="2"/>
      <c r="L33" s="2" t="s">
        <v>27</v>
      </c>
      <c r="M33" s="2"/>
      <c r="N33" s="2"/>
      <c r="O33" s="6"/>
      <c r="P33" s="2"/>
      <c r="Q33" s="2"/>
      <c r="U33" s="2"/>
      <c r="V33" s="2" t="s">
        <v>27</v>
      </c>
      <c r="W33" s="2"/>
      <c r="X33" s="2"/>
      <c r="Y33" s="6"/>
      <c r="Z33" s="2"/>
      <c r="AA33" s="2"/>
      <c r="AB33" s="15"/>
      <c r="AC33" s="16"/>
      <c r="AD33" s="15"/>
      <c r="AE33" s="15"/>
      <c r="AF33" s="2"/>
      <c r="AG33" s="2" t="s">
        <v>27</v>
      </c>
      <c r="AH33" s="2"/>
      <c r="AI33" s="2"/>
      <c r="AJ33" s="6"/>
      <c r="AK33" s="2"/>
      <c r="AL33" s="2"/>
    </row>
    <row r="34" spans="1:38" ht="12.75">
      <c r="A34" s="2"/>
      <c r="B34" s="2" t="s">
        <v>28</v>
      </c>
      <c r="C34" s="2">
        <v>10.47</v>
      </c>
      <c r="D34" s="6">
        <v>13.82</v>
      </c>
      <c r="E34" s="6">
        <f>(C34-D34)*100/ABS(D34)</f>
        <v>-24.24023154848046</v>
      </c>
      <c r="F34" s="2" t="s">
        <v>12</v>
      </c>
      <c r="G34" s="2"/>
      <c r="K34" s="2"/>
      <c r="L34" s="2" t="s">
        <v>28</v>
      </c>
      <c r="M34" s="2">
        <v>12.75</v>
      </c>
      <c r="N34" s="6">
        <v>15.91</v>
      </c>
      <c r="O34" s="6">
        <f>(M34-N34)*100/ABS(N34)</f>
        <v>-19.86172218730358</v>
      </c>
      <c r="P34" s="2" t="s">
        <v>12</v>
      </c>
      <c r="Q34" s="2"/>
      <c r="U34" s="2"/>
      <c r="V34" s="2" t="s">
        <v>28</v>
      </c>
      <c r="W34" s="2">
        <v>15.06</v>
      </c>
      <c r="X34" s="6">
        <v>18.34</v>
      </c>
      <c r="Y34" s="6">
        <f>(W34-X34)*100/ABS(X34)</f>
        <v>-17.88440567066521</v>
      </c>
      <c r="Z34" s="2" t="s">
        <v>12</v>
      </c>
      <c r="AA34" s="2"/>
      <c r="AB34" s="15"/>
      <c r="AC34" s="16"/>
      <c r="AD34" s="15"/>
      <c r="AE34" s="15"/>
      <c r="AF34" s="2"/>
      <c r="AG34" s="2" t="s">
        <v>28</v>
      </c>
      <c r="AH34" s="2">
        <v>17.24</v>
      </c>
      <c r="AI34" s="6">
        <v>20.82</v>
      </c>
      <c r="AJ34" s="6">
        <f>(AH34-AI34)*100/ABS(AI34)</f>
        <v>-17.195004803073974</v>
      </c>
      <c r="AK34" s="2" t="s">
        <v>12</v>
      </c>
      <c r="AL34" s="2"/>
    </row>
    <row r="35" spans="1:38" ht="12.75">
      <c r="A35" s="2"/>
      <c r="B35" s="2" t="s">
        <v>29</v>
      </c>
      <c r="C35" s="2"/>
      <c r="D35" s="2"/>
      <c r="E35" s="6"/>
      <c r="F35" s="2"/>
      <c r="G35" s="2"/>
      <c r="K35" s="2"/>
      <c r="L35" s="2" t="s">
        <v>29</v>
      </c>
      <c r="M35" s="2"/>
      <c r="N35" s="2"/>
      <c r="O35" s="6"/>
      <c r="P35" s="2"/>
      <c r="Q35" s="2"/>
      <c r="U35" s="2"/>
      <c r="V35" s="2" t="s">
        <v>29</v>
      </c>
      <c r="W35" s="2"/>
      <c r="X35" s="2"/>
      <c r="Y35" s="6"/>
      <c r="Z35" s="2"/>
      <c r="AA35" s="2"/>
      <c r="AB35" s="15"/>
      <c r="AC35" s="16"/>
      <c r="AD35" s="15"/>
      <c r="AE35" s="15"/>
      <c r="AF35" s="2"/>
      <c r="AG35" s="2" t="s">
        <v>29</v>
      </c>
      <c r="AH35" s="2"/>
      <c r="AI35" s="2"/>
      <c r="AJ35" s="6"/>
      <c r="AK35" s="2"/>
      <c r="AL35" s="2"/>
    </row>
    <row r="36" spans="1:38" ht="12.75">
      <c r="A36" s="2"/>
      <c r="B36" s="2" t="s">
        <v>30</v>
      </c>
      <c r="C36" s="2"/>
      <c r="D36" s="2"/>
      <c r="E36" s="6"/>
      <c r="F36" s="2"/>
      <c r="G36" s="2"/>
      <c r="K36" s="2"/>
      <c r="L36" s="2" t="s">
        <v>30</v>
      </c>
      <c r="M36" s="2"/>
      <c r="N36" s="2"/>
      <c r="O36" s="6"/>
      <c r="P36" s="2"/>
      <c r="Q36" s="2"/>
      <c r="U36" s="2"/>
      <c r="V36" s="2" t="s">
        <v>30</v>
      </c>
      <c r="W36" s="2"/>
      <c r="X36" s="2"/>
      <c r="Y36" s="6"/>
      <c r="Z36" s="2"/>
      <c r="AA36" s="2"/>
      <c r="AB36" s="15"/>
      <c r="AC36" s="16"/>
      <c r="AD36" s="15"/>
      <c r="AE36" s="15"/>
      <c r="AF36" s="2"/>
      <c r="AG36" s="2" t="s">
        <v>30</v>
      </c>
      <c r="AH36" s="2"/>
      <c r="AI36" s="2"/>
      <c r="AJ36" s="6"/>
      <c r="AK36" s="2"/>
      <c r="AL36" s="2"/>
    </row>
    <row r="37" spans="1:38" ht="12.75">
      <c r="A37" s="2"/>
      <c r="B37" s="2" t="s">
        <v>31</v>
      </c>
      <c r="C37" s="2"/>
      <c r="D37" s="2"/>
      <c r="E37" s="6"/>
      <c r="F37" s="2"/>
      <c r="G37" s="2"/>
      <c r="K37" s="2"/>
      <c r="L37" s="2" t="s">
        <v>31</v>
      </c>
      <c r="M37" s="2"/>
      <c r="N37" s="2"/>
      <c r="O37" s="6"/>
      <c r="P37" s="2"/>
      <c r="Q37" s="2"/>
      <c r="U37" s="2"/>
      <c r="V37" s="2" t="s">
        <v>31</v>
      </c>
      <c r="W37" s="2"/>
      <c r="X37" s="2"/>
      <c r="Y37" s="6"/>
      <c r="Z37" s="2"/>
      <c r="AA37" s="2"/>
      <c r="AB37" s="15"/>
      <c r="AC37" s="16"/>
      <c r="AD37" s="15"/>
      <c r="AE37" s="15"/>
      <c r="AF37" s="2"/>
      <c r="AG37" s="2" t="s">
        <v>31</v>
      </c>
      <c r="AH37" s="2"/>
      <c r="AI37" s="2"/>
      <c r="AJ37" s="6"/>
      <c r="AK37" s="2"/>
      <c r="AL37" s="2"/>
    </row>
    <row r="38" spans="1:38" ht="12.75">
      <c r="A38" s="2"/>
      <c r="B38" s="2" t="s">
        <v>32</v>
      </c>
      <c r="C38" s="6">
        <f>3681.76-27.73-259.3-1627.63</f>
        <v>1767.1</v>
      </c>
      <c r="D38" s="8">
        <f>1968.77+20.34-184.08-759.22</f>
        <v>1045.81</v>
      </c>
      <c r="E38" s="6">
        <f>(C38-D38)*100/ABS(D38)</f>
        <v>68.96950688939674</v>
      </c>
      <c r="F38" s="2" t="s">
        <v>12</v>
      </c>
      <c r="G38" s="2"/>
      <c r="K38" s="2"/>
      <c r="L38" s="2" t="s">
        <v>32</v>
      </c>
      <c r="M38" s="6">
        <f>4414.54-0.86-139.75-2349.93</f>
        <v>1924.0000000000005</v>
      </c>
      <c r="N38" s="8">
        <f>2179.46-62.95+12.64-1057.82</f>
        <v>1071.3300000000002</v>
      </c>
      <c r="O38" s="6">
        <f>(M38-N38)*100/ABS(N38)</f>
        <v>79.58985560004855</v>
      </c>
      <c r="P38" s="2" t="s">
        <v>12</v>
      </c>
      <c r="Q38" s="2"/>
      <c r="U38" s="2"/>
      <c r="V38" s="2" t="s">
        <v>32</v>
      </c>
      <c r="W38" s="6">
        <f>4837.45-11.5-33.08-2698.17</f>
        <v>2094.7</v>
      </c>
      <c r="X38" s="8">
        <f>2762.34-1268.36-98.16+21.34</f>
        <v>1417.16</v>
      </c>
      <c r="Y38" s="6">
        <f>(W38-X38)*100/ABS(X38)</f>
        <v>47.809703914871974</v>
      </c>
      <c r="Z38" s="2" t="s">
        <v>12</v>
      </c>
      <c r="AA38" s="2"/>
      <c r="AB38" s="16"/>
      <c r="AC38" s="16"/>
      <c r="AD38" s="15"/>
      <c r="AE38" s="15"/>
      <c r="AF38" s="2"/>
      <c r="AG38" s="2" t="s">
        <v>32</v>
      </c>
      <c r="AH38" s="6">
        <f>5264.5-27.72+1.6-2976.87</f>
        <v>2261.51</v>
      </c>
      <c r="AI38" s="8">
        <f>3141.04+20.13-26.54-1504.11</f>
        <v>1630.5200000000002</v>
      </c>
      <c r="AJ38" s="6">
        <f>(AH38-AI38)*100/ABS(AI38)</f>
        <v>38.69869734808527</v>
      </c>
      <c r="AK38" s="2" t="s">
        <v>12</v>
      </c>
      <c r="AL38" s="2"/>
    </row>
    <row r="39" spans="1:38" ht="12.75">
      <c r="A39" s="2"/>
      <c r="B39" s="2" t="s">
        <v>33</v>
      </c>
      <c r="C39" s="6">
        <v>800.38</v>
      </c>
      <c r="D39">
        <v>322.2</v>
      </c>
      <c r="E39" s="6"/>
      <c r="F39" s="2"/>
      <c r="G39" s="2"/>
      <c r="K39" s="2"/>
      <c r="L39" s="2" t="s">
        <v>33</v>
      </c>
      <c r="M39" s="6">
        <v>956.68</v>
      </c>
      <c r="N39">
        <v>416.88</v>
      </c>
      <c r="O39" s="6"/>
      <c r="P39" s="2"/>
      <c r="Q39" s="2"/>
      <c r="U39" s="2"/>
      <c r="V39" s="2" t="s">
        <v>33</v>
      </c>
      <c r="W39" s="6">
        <v>1107.95</v>
      </c>
      <c r="X39">
        <v>505.81</v>
      </c>
      <c r="Y39" s="6"/>
      <c r="Z39" s="2"/>
      <c r="AA39" s="2"/>
      <c r="AB39" s="15"/>
      <c r="AC39" s="16"/>
      <c r="AD39" s="15"/>
      <c r="AE39" s="15"/>
      <c r="AF39" s="2"/>
      <c r="AG39" s="2" t="s">
        <v>33</v>
      </c>
      <c r="AH39" s="6">
        <v>1274.06</v>
      </c>
      <c r="AI39">
        <v>607.81</v>
      </c>
      <c r="AJ39" s="6"/>
      <c r="AK39" s="2"/>
      <c r="AL39" s="2"/>
    </row>
    <row r="40" spans="1:38" ht="12.75">
      <c r="A40" s="2"/>
      <c r="B40" s="2" t="s">
        <v>34</v>
      </c>
      <c r="C40" s="6">
        <v>0.24</v>
      </c>
      <c r="D40">
        <v>0.46</v>
      </c>
      <c r="E40" s="6"/>
      <c r="F40" s="2"/>
      <c r="G40" s="2"/>
      <c r="K40" s="2"/>
      <c r="L40" s="2" t="s">
        <v>34</v>
      </c>
      <c r="M40" s="6">
        <v>0.28</v>
      </c>
      <c r="N40">
        <v>0.5</v>
      </c>
      <c r="O40" s="6"/>
      <c r="P40" s="2"/>
      <c r="Q40" s="2"/>
      <c r="U40" s="2"/>
      <c r="V40" s="2" t="s">
        <v>34</v>
      </c>
      <c r="W40" s="6">
        <v>6.83</v>
      </c>
      <c r="X40">
        <v>0.54</v>
      </c>
      <c r="Y40" s="6"/>
      <c r="Z40" s="2"/>
      <c r="AA40" s="2"/>
      <c r="AB40" s="15"/>
      <c r="AC40" s="16"/>
      <c r="AD40" s="15"/>
      <c r="AE40" s="15"/>
      <c r="AF40" s="2"/>
      <c r="AG40" s="2" t="s">
        <v>34</v>
      </c>
      <c r="AH40" s="6">
        <v>6.89</v>
      </c>
      <c r="AI40">
        <v>0.58</v>
      </c>
      <c r="AJ40" s="6"/>
      <c r="AK40" s="2"/>
      <c r="AL40" s="2"/>
    </row>
    <row r="41" spans="1:38" ht="12.75">
      <c r="A41" s="2"/>
      <c r="B41" s="2" t="s">
        <v>35</v>
      </c>
      <c r="C41" s="13">
        <v>965.9</v>
      </c>
      <c r="D41">
        <v>720.37</v>
      </c>
      <c r="E41" s="6"/>
      <c r="F41" s="2"/>
      <c r="G41" s="2"/>
      <c r="K41" s="2"/>
      <c r="L41" s="2" t="s">
        <v>35</v>
      </c>
      <c r="M41" s="13">
        <v>965.9</v>
      </c>
      <c r="N41">
        <v>650.73</v>
      </c>
      <c r="O41" s="6"/>
      <c r="P41" s="2"/>
      <c r="Q41" s="2"/>
      <c r="U41" s="2"/>
      <c r="V41" s="2" t="s">
        <v>35</v>
      </c>
      <c r="W41" s="13">
        <v>978.2</v>
      </c>
      <c r="X41">
        <v>914.2</v>
      </c>
      <c r="Y41" s="6"/>
      <c r="Z41" s="2"/>
      <c r="AA41" s="2"/>
      <c r="AB41" s="15"/>
      <c r="AC41" s="16"/>
      <c r="AD41" s="15"/>
      <c r="AE41" s="15"/>
      <c r="AF41" s="2"/>
      <c r="AG41" s="2" t="s">
        <v>35</v>
      </c>
      <c r="AH41" s="13">
        <v>978.2</v>
      </c>
      <c r="AI41">
        <v>1020.37</v>
      </c>
      <c r="AJ41" s="6"/>
      <c r="AK41" s="2"/>
      <c r="AL41" s="2"/>
    </row>
    <row r="42" spans="1:38" ht="12.75">
      <c r="A42" s="2"/>
      <c r="B42" s="2" t="s">
        <v>36</v>
      </c>
      <c r="C42" s="6">
        <v>-1.75</v>
      </c>
      <c r="D42">
        <v>-0.38</v>
      </c>
      <c r="E42" s="6"/>
      <c r="F42" s="2"/>
      <c r="G42" s="2"/>
      <c r="K42" s="2"/>
      <c r="L42" s="2" t="s">
        <v>36</v>
      </c>
      <c r="M42" s="6">
        <v>-1.78</v>
      </c>
      <c r="N42">
        <v>-0.23</v>
      </c>
      <c r="O42" s="6"/>
      <c r="P42" s="2"/>
      <c r="Q42" s="2"/>
      <c r="U42" s="2"/>
      <c r="V42" s="2" t="s">
        <v>36</v>
      </c>
      <c r="W42" s="6">
        <v>-1.78</v>
      </c>
      <c r="X42">
        <v>-2.64</v>
      </c>
      <c r="Y42" s="6"/>
      <c r="Z42" s="2"/>
      <c r="AA42" s="2"/>
      <c r="AB42" s="16"/>
      <c r="AC42" s="16"/>
      <c r="AD42" s="15"/>
      <c r="AE42" s="15"/>
      <c r="AF42" s="2"/>
      <c r="AG42" s="2" t="s">
        <v>36</v>
      </c>
      <c r="AH42" s="6">
        <v>-1.75</v>
      </c>
      <c r="AI42">
        <v>-2.64</v>
      </c>
      <c r="AJ42" s="6"/>
      <c r="AK42" s="2"/>
      <c r="AL42" s="2"/>
    </row>
    <row r="43" spans="1:38" ht="12.75">
      <c r="A43" s="2"/>
      <c r="B43" s="2" t="s">
        <v>37</v>
      </c>
      <c r="C43" s="6">
        <v>2.23</v>
      </c>
      <c r="D43">
        <v>2.41</v>
      </c>
      <c r="E43" s="6"/>
      <c r="F43" s="2"/>
      <c r="G43" s="2"/>
      <c r="K43" s="2"/>
      <c r="L43" s="2" t="s">
        <v>37</v>
      </c>
      <c r="M43" s="6">
        <v>2.69</v>
      </c>
      <c r="N43">
        <v>2.7</v>
      </c>
      <c r="O43" s="6"/>
      <c r="P43" s="2"/>
      <c r="Q43" s="2"/>
      <c r="U43" s="2"/>
      <c r="V43" s="2" t="s">
        <v>37</v>
      </c>
      <c r="W43" s="6">
        <v>3.19</v>
      </c>
      <c r="X43">
        <v>2.99</v>
      </c>
      <c r="Y43" s="6"/>
      <c r="Z43" s="2"/>
      <c r="AA43" s="2"/>
      <c r="AB43" s="15"/>
      <c r="AC43" s="16"/>
      <c r="AD43" s="15"/>
      <c r="AE43" s="15"/>
      <c r="AF43" s="2"/>
      <c r="AG43" s="2" t="s">
        <v>37</v>
      </c>
      <c r="AH43" s="6">
        <v>3.67</v>
      </c>
      <c r="AI43">
        <v>3.79</v>
      </c>
      <c r="AJ43" s="6"/>
      <c r="AK43" s="2"/>
      <c r="AL43" s="2"/>
    </row>
    <row r="44" spans="1:38" ht="12.75">
      <c r="A44" s="2"/>
      <c r="B44" s="2" t="s">
        <v>38</v>
      </c>
      <c r="C44" s="6">
        <v>0.01</v>
      </c>
      <c r="D44">
        <v>0.58</v>
      </c>
      <c r="E44" s="6"/>
      <c r="F44" s="2"/>
      <c r="G44" s="2"/>
      <c r="K44" s="2"/>
      <c r="L44" s="2" t="s">
        <v>38</v>
      </c>
      <c r="M44" s="6">
        <v>0.01</v>
      </c>
      <c r="N44">
        <v>0.57</v>
      </c>
      <c r="O44" s="6"/>
      <c r="P44" s="2"/>
      <c r="Q44" s="2"/>
      <c r="U44" s="2"/>
      <c r="V44" s="2" t="s">
        <v>38</v>
      </c>
      <c r="W44" s="6">
        <v>0.01</v>
      </c>
      <c r="X44">
        <v>-3.99</v>
      </c>
      <c r="Y44" s="6"/>
      <c r="Z44" s="2"/>
      <c r="AA44" s="2"/>
      <c r="AB44" s="15"/>
      <c r="AC44" s="16"/>
      <c r="AD44" s="15"/>
      <c r="AE44" s="15"/>
      <c r="AF44" s="2"/>
      <c r="AG44" s="2" t="s">
        <v>38</v>
      </c>
      <c r="AH44" s="6">
        <v>0.01</v>
      </c>
      <c r="AI44">
        <v>0.3</v>
      </c>
      <c r="AJ44" s="6"/>
      <c r="AK44" s="2"/>
      <c r="AL44" s="2"/>
    </row>
    <row r="45" spans="1:38" ht="12.75">
      <c r="A45" s="2"/>
      <c r="B45" s="2" t="s">
        <v>39</v>
      </c>
      <c r="C45" s="6">
        <v>-0.01</v>
      </c>
      <c r="D45" s="8">
        <v>0.15</v>
      </c>
      <c r="E45" s="6"/>
      <c r="F45" s="2"/>
      <c r="G45" s="2"/>
      <c r="K45" s="2"/>
      <c r="L45" s="2" t="s">
        <v>39</v>
      </c>
      <c r="M45" s="6">
        <v>0.11</v>
      </c>
      <c r="N45" s="8">
        <v>0.15</v>
      </c>
      <c r="O45" s="6"/>
      <c r="P45" s="2"/>
      <c r="Q45" s="2"/>
      <c r="U45" s="2"/>
      <c r="V45" s="2" t="s">
        <v>39</v>
      </c>
      <c r="W45" s="6">
        <v>0.17</v>
      </c>
      <c r="X45" s="8">
        <v>0.2</v>
      </c>
      <c r="Y45" s="6"/>
      <c r="Z45" s="2"/>
      <c r="AA45" s="2"/>
      <c r="AB45" s="15"/>
      <c r="AC45" s="16"/>
      <c r="AD45" s="15"/>
      <c r="AE45" s="15"/>
      <c r="AF45" s="2"/>
      <c r="AG45" s="2" t="s">
        <v>39</v>
      </c>
      <c r="AH45" s="6">
        <v>0.26</v>
      </c>
      <c r="AI45" s="8">
        <v>0.2</v>
      </c>
      <c r="AJ45" s="6"/>
      <c r="AK45" s="2"/>
      <c r="AL45" s="2"/>
    </row>
    <row r="46" spans="1:38" ht="12.75">
      <c r="A46" s="2"/>
      <c r="B46" s="10" t="s">
        <v>40</v>
      </c>
      <c r="C46" s="10">
        <v>0.04</v>
      </c>
      <c r="D46">
        <v>0.02</v>
      </c>
      <c r="E46" s="6"/>
      <c r="F46" s="2"/>
      <c r="G46" s="2"/>
      <c r="K46" s="2"/>
      <c r="L46" s="10" t="s">
        <v>40</v>
      </c>
      <c r="M46" s="10">
        <v>0.05</v>
      </c>
      <c r="N46">
        <v>0.02</v>
      </c>
      <c r="O46" s="6"/>
      <c r="P46" s="2"/>
      <c r="Q46" s="2"/>
      <c r="U46" s="2"/>
      <c r="V46" s="10" t="s">
        <v>40</v>
      </c>
      <c r="W46" s="10">
        <v>0.06</v>
      </c>
      <c r="X46">
        <v>0.02</v>
      </c>
      <c r="Y46" s="6"/>
      <c r="Z46" s="2"/>
      <c r="AA46" s="2"/>
      <c r="AB46" s="15"/>
      <c r="AC46" s="16"/>
      <c r="AD46" s="15"/>
      <c r="AE46" s="15"/>
      <c r="AF46" s="2"/>
      <c r="AG46" s="10" t="s">
        <v>40</v>
      </c>
      <c r="AH46" s="10">
        <v>0.09</v>
      </c>
      <c r="AI46">
        <v>0.03</v>
      </c>
      <c r="AJ46" s="6"/>
      <c r="AK46" s="2"/>
      <c r="AL46" s="2"/>
    </row>
    <row r="47" spans="1:38" ht="12.75">
      <c r="A47" s="6" t="s">
        <v>41</v>
      </c>
      <c r="B47" s="7" t="s">
        <v>42</v>
      </c>
      <c r="C47" s="9">
        <v>0.06</v>
      </c>
      <c r="D47">
        <v>0</v>
      </c>
      <c r="E47" s="6"/>
      <c r="F47" s="2"/>
      <c r="G47" s="2"/>
      <c r="K47" s="6" t="s">
        <v>41</v>
      </c>
      <c r="L47" s="7" t="s">
        <v>42</v>
      </c>
      <c r="M47" s="9">
        <v>0.06</v>
      </c>
      <c r="N47">
        <v>0.01</v>
      </c>
      <c r="O47" s="6"/>
      <c r="P47" s="2"/>
      <c r="Q47" s="2"/>
      <c r="U47" s="6" t="s">
        <v>41</v>
      </c>
      <c r="V47" s="7" t="s">
        <v>42</v>
      </c>
      <c r="W47" s="9">
        <v>0.07</v>
      </c>
      <c r="X47">
        <v>0.03</v>
      </c>
      <c r="Y47" s="6"/>
      <c r="Z47" s="2"/>
      <c r="AA47" s="2"/>
      <c r="AB47" s="15"/>
      <c r="AC47" s="16"/>
      <c r="AD47" s="15"/>
      <c r="AE47" s="15"/>
      <c r="AF47" s="6" t="s">
        <v>41</v>
      </c>
      <c r="AG47" s="7" t="s">
        <v>42</v>
      </c>
      <c r="AH47" s="9">
        <v>0.08</v>
      </c>
      <c r="AI47">
        <v>0.08</v>
      </c>
      <c r="AJ47" s="6"/>
      <c r="AK47" s="2"/>
      <c r="AL47" s="2"/>
    </row>
    <row r="48" spans="1:38" ht="38.25">
      <c r="A48" s="2"/>
      <c r="B48" s="11" t="s">
        <v>43</v>
      </c>
      <c r="C48" s="6">
        <f>SUM(C39:C47)</f>
        <v>1767.1</v>
      </c>
      <c r="D48" s="6">
        <f>SUM(D39:D47)</f>
        <v>1045.81</v>
      </c>
      <c r="E48" s="6">
        <f>(C48-D48)*100/ABS(D48)</f>
        <v>68.96950688939674</v>
      </c>
      <c r="F48" s="2" t="s">
        <v>12</v>
      </c>
      <c r="G48" s="2"/>
      <c r="H48" s="8">
        <f>+D48-D38</f>
        <v>0</v>
      </c>
      <c r="K48" s="2"/>
      <c r="L48" s="11" t="s">
        <v>43</v>
      </c>
      <c r="M48" s="6">
        <f>SUM(M39:M47)</f>
        <v>1923.9999999999998</v>
      </c>
      <c r="N48" s="6">
        <f>SUM(N39:N47)</f>
        <v>1071.3300000000002</v>
      </c>
      <c r="O48" s="6">
        <f>(M48-N48)*100/ABS(N48)</f>
        <v>79.58985560004848</v>
      </c>
      <c r="P48" s="2" t="s">
        <v>12</v>
      </c>
      <c r="Q48" s="2"/>
      <c r="U48" s="2"/>
      <c r="V48" s="11" t="s">
        <v>43</v>
      </c>
      <c r="W48" s="6">
        <f>SUM(W39:W47)</f>
        <v>2094.7000000000003</v>
      </c>
      <c r="X48" s="6">
        <f>SUM(X39:X47)</f>
        <v>1417.16</v>
      </c>
      <c r="Y48" s="6">
        <f>(W48-X48)*100/ABS(X48)</f>
        <v>47.809703914872</v>
      </c>
      <c r="Z48" s="2" t="s">
        <v>12</v>
      </c>
      <c r="AA48" s="2"/>
      <c r="AB48" s="15"/>
      <c r="AC48" s="16"/>
      <c r="AD48" s="15"/>
      <c r="AE48" s="15"/>
      <c r="AF48" s="2"/>
      <c r="AG48" s="11" t="s">
        <v>43</v>
      </c>
      <c r="AH48" s="6">
        <f>SUM(AH39:AH47)</f>
        <v>2261.5100000000007</v>
      </c>
      <c r="AI48" s="6">
        <f>SUM(AI39:AI47)</f>
        <v>1630.5199999999998</v>
      </c>
      <c r="AJ48" s="6">
        <f>(AH48-AI48)*100/ABS(AI48)</f>
        <v>38.69869734808534</v>
      </c>
      <c r="AK48" s="2" t="s">
        <v>12</v>
      </c>
      <c r="AL48" s="2"/>
    </row>
    <row r="49" spans="1:38" ht="12.75">
      <c r="A49" s="1" t="s">
        <v>44</v>
      </c>
      <c r="B49" s="1" t="s">
        <v>45</v>
      </c>
      <c r="C49" s="6">
        <f>C14+C28+C34+C38</f>
        <v>5515.26</v>
      </c>
      <c r="D49" s="6">
        <f>D14+D17+D34+D48</f>
        <v>3926.12</v>
      </c>
      <c r="E49" s="6"/>
      <c r="F49" s="2"/>
      <c r="G49" s="2"/>
      <c r="K49" s="1" t="s">
        <v>44</v>
      </c>
      <c r="L49" s="1" t="s">
        <v>45</v>
      </c>
      <c r="M49" s="6">
        <f>M14+M28+M34+M38</f>
        <v>5738.740000000001</v>
      </c>
      <c r="N49" s="6">
        <f>N14+N17+N34+N48</f>
        <v>4050.88</v>
      </c>
      <c r="O49" s="6"/>
      <c r="P49" s="2"/>
      <c r="Q49" s="2"/>
      <c r="U49" s="1" t="s">
        <v>44</v>
      </c>
      <c r="V49" s="1" t="s">
        <v>45</v>
      </c>
      <c r="W49" s="6">
        <f>W14+W28+W34+W38</f>
        <v>10891.739999999998</v>
      </c>
      <c r="X49" s="6">
        <f>X14+X17+X34+X48</f>
        <v>7277.55</v>
      </c>
      <c r="Y49" s="6"/>
      <c r="Z49" s="2"/>
      <c r="AA49" s="2"/>
      <c r="AB49" s="16"/>
      <c r="AC49" s="16"/>
      <c r="AD49" s="15"/>
      <c r="AE49" s="15"/>
      <c r="AF49" s="1" t="s">
        <v>44</v>
      </c>
      <c r="AG49" s="1" t="s">
        <v>45</v>
      </c>
      <c r="AH49" s="6">
        <f>AH14+AH28+AH34+AH38</f>
        <v>11191.96</v>
      </c>
      <c r="AI49" s="6">
        <f>AI14+AI17+AI34+AI48</f>
        <v>7897.349999999999</v>
      </c>
      <c r="AJ49" s="6"/>
      <c r="AK49" s="2"/>
      <c r="AL49" s="2"/>
    </row>
    <row r="50" spans="1:38" ht="12.75">
      <c r="A50" s="2"/>
      <c r="C50" s="2"/>
      <c r="D50" s="2"/>
      <c r="E50" s="6"/>
      <c r="F50" s="2"/>
      <c r="G50" s="2"/>
      <c r="K50" s="2"/>
      <c r="M50" s="2"/>
      <c r="N50" s="2"/>
      <c r="O50" s="6"/>
      <c r="P50" s="2"/>
      <c r="Q50" s="2"/>
      <c r="U50" s="2"/>
      <c r="W50" s="2"/>
      <c r="X50" s="2"/>
      <c r="Y50" s="6"/>
      <c r="Z50" s="2"/>
      <c r="AA50" s="2"/>
      <c r="AB50" s="15"/>
      <c r="AC50" s="16"/>
      <c r="AD50" s="15"/>
      <c r="AE50" s="15"/>
      <c r="AF50" s="2"/>
      <c r="AH50" s="2"/>
      <c r="AI50" s="2"/>
      <c r="AJ50" s="6"/>
      <c r="AK50" s="2"/>
      <c r="AL50" s="2"/>
    </row>
    <row r="51" spans="1:38" ht="12.75">
      <c r="A51" s="2"/>
      <c r="B51" s="1" t="s">
        <v>46</v>
      </c>
      <c r="C51" s="2"/>
      <c r="D51" s="2"/>
      <c r="E51" s="6"/>
      <c r="F51" s="2"/>
      <c r="G51" s="2"/>
      <c r="K51" s="2"/>
      <c r="L51" s="1" t="s">
        <v>46</v>
      </c>
      <c r="M51" s="2"/>
      <c r="N51" s="2"/>
      <c r="O51" s="6"/>
      <c r="P51" s="2"/>
      <c r="Q51" s="2"/>
      <c r="U51" s="2"/>
      <c r="V51" s="1" t="s">
        <v>46</v>
      </c>
      <c r="W51" s="2"/>
      <c r="X51" s="2"/>
      <c r="Y51" s="6"/>
      <c r="Z51" s="2"/>
      <c r="AA51" s="2"/>
      <c r="AB51" s="15"/>
      <c r="AC51" s="16"/>
      <c r="AD51" s="15"/>
      <c r="AE51" s="15"/>
      <c r="AF51" s="2"/>
      <c r="AG51" s="1" t="s">
        <v>46</v>
      </c>
      <c r="AH51" s="2"/>
      <c r="AI51" s="2"/>
      <c r="AJ51" s="6"/>
      <c r="AK51" s="2"/>
      <c r="AL51" s="2"/>
    </row>
    <row r="52" spans="1:38" ht="12.75">
      <c r="A52" s="2"/>
      <c r="B52" s="1" t="s">
        <v>9</v>
      </c>
      <c r="C52" s="2"/>
      <c r="D52" s="2"/>
      <c r="E52" s="6"/>
      <c r="F52" s="2"/>
      <c r="G52" s="2"/>
      <c r="K52" s="2"/>
      <c r="L52" s="1" t="s">
        <v>9</v>
      </c>
      <c r="M52" s="2"/>
      <c r="N52" s="2"/>
      <c r="O52" s="6"/>
      <c r="P52" s="2"/>
      <c r="Q52" s="2"/>
      <c r="U52" s="2"/>
      <c r="V52" s="1" t="s">
        <v>9</v>
      </c>
      <c r="W52" s="2"/>
      <c r="X52" s="2"/>
      <c r="Y52" s="6"/>
      <c r="Z52" s="2"/>
      <c r="AA52" s="2"/>
      <c r="AB52" s="16"/>
      <c r="AC52" s="16"/>
      <c r="AD52" s="15"/>
      <c r="AE52" s="15"/>
      <c r="AF52" s="2"/>
      <c r="AG52" s="1" t="s">
        <v>9</v>
      </c>
      <c r="AH52" s="2"/>
      <c r="AI52" s="2"/>
      <c r="AJ52" s="6"/>
      <c r="AK52" s="2"/>
      <c r="AL52" s="2"/>
    </row>
    <row r="53" spans="1:38" ht="12.75">
      <c r="A53" s="2"/>
      <c r="B53" s="2"/>
      <c r="C53" s="2"/>
      <c r="D53" s="2"/>
      <c r="E53" s="6"/>
      <c r="F53" s="2"/>
      <c r="G53" s="2"/>
      <c r="K53" s="2"/>
      <c r="L53" s="2"/>
      <c r="M53" s="2"/>
      <c r="N53" s="2"/>
      <c r="O53" s="6"/>
      <c r="P53" s="2"/>
      <c r="Q53" s="2"/>
      <c r="U53" s="2"/>
      <c r="V53" s="2"/>
      <c r="W53" s="2"/>
      <c r="X53" s="2"/>
      <c r="Y53" s="6"/>
      <c r="Z53" s="2"/>
      <c r="AA53" s="2"/>
      <c r="AB53" s="16"/>
      <c r="AC53" s="16"/>
      <c r="AD53" s="15"/>
      <c r="AE53" s="15"/>
      <c r="AF53" s="2"/>
      <c r="AG53" s="2"/>
      <c r="AH53" s="2"/>
      <c r="AI53" s="2"/>
      <c r="AJ53" s="6"/>
      <c r="AK53" s="2"/>
      <c r="AL53" s="2"/>
    </row>
    <row r="54" spans="1:38" ht="12.75">
      <c r="A54" s="2"/>
      <c r="B54" s="2" t="s">
        <v>47</v>
      </c>
      <c r="C54" s="2"/>
      <c r="D54" s="2"/>
      <c r="E54" s="6"/>
      <c r="F54" s="2"/>
      <c r="G54" s="2"/>
      <c r="K54" s="2"/>
      <c r="L54" s="2" t="s">
        <v>47</v>
      </c>
      <c r="M54" s="2"/>
      <c r="N54" s="2"/>
      <c r="O54" s="6"/>
      <c r="P54" s="2"/>
      <c r="Q54" s="2"/>
      <c r="U54" s="2"/>
      <c r="V54" s="2" t="s">
        <v>47</v>
      </c>
      <c r="W54" s="2"/>
      <c r="X54" s="2"/>
      <c r="Y54" s="6"/>
      <c r="Z54" s="2"/>
      <c r="AA54" s="2"/>
      <c r="AB54" s="15"/>
      <c r="AC54" s="16"/>
      <c r="AD54" s="15"/>
      <c r="AE54" s="15"/>
      <c r="AF54" s="2"/>
      <c r="AG54" s="2" t="s">
        <v>47</v>
      </c>
      <c r="AH54" s="2"/>
      <c r="AI54" s="2"/>
      <c r="AJ54" s="6"/>
      <c r="AK54" s="2"/>
      <c r="AL54" s="2"/>
    </row>
    <row r="55" spans="1:38" ht="12.75">
      <c r="A55" s="2"/>
      <c r="B55" s="2" t="s">
        <v>48</v>
      </c>
      <c r="C55" s="6"/>
      <c r="D55" s="2"/>
      <c r="E55" s="6"/>
      <c r="F55" s="2"/>
      <c r="G55" s="2"/>
      <c r="K55" s="2"/>
      <c r="L55" s="2" t="s">
        <v>48</v>
      </c>
      <c r="M55" s="6"/>
      <c r="N55" s="2"/>
      <c r="O55" s="6"/>
      <c r="P55" s="2"/>
      <c r="Q55" s="2"/>
      <c r="U55" s="2"/>
      <c r="V55" s="2" t="s">
        <v>48</v>
      </c>
      <c r="W55" s="6"/>
      <c r="X55" s="2"/>
      <c r="Y55" s="6"/>
      <c r="Z55" s="2"/>
      <c r="AA55" s="2"/>
      <c r="AB55" s="15"/>
      <c r="AC55" s="16"/>
      <c r="AD55" s="15"/>
      <c r="AE55" s="15"/>
      <c r="AF55" s="2"/>
      <c r="AG55" s="2" t="s">
        <v>48</v>
      </c>
      <c r="AH55" s="6"/>
      <c r="AI55" s="2"/>
      <c r="AJ55" s="6"/>
      <c r="AK55" s="2"/>
      <c r="AL55" s="2"/>
    </row>
    <row r="56" spans="1:38" ht="12.75">
      <c r="A56" s="2"/>
      <c r="B56" s="2" t="s">
        <v>49</v>
      </c>
      <c r="C56" s="6">
        <v>2.13</v>
      </c>
      <c r="D56" s="2">
        <v>5.82</v>
      </c>
      <c r="E56" s="6"/>
      <c r="F56" s="2"/>
      <c r="G56" s="2"/>
      <c r="K56" s="2"/>
      <c r="L56" s="2" t="s">
        <v>49</v>
      </c>
      <c r="M56" s="6">
        <v>1.82</v>
      </c>
      <c r="N56" s="2">
        <v>5.99</v>
      </c>
      <c r="O56" s="6"/>
      <c r="P56" s="2"/>
      <c r="Q56" s="2"/>
      <c r="U56" s="2"/>
      <c r="V56" s="2" t="s">
        <v>49</v>
      </c>
      <c r="W56" s="6">
        <v>3.6</v>
      </c>
      <c r="X56" s="2">
        <v>6.64</v>
      </c>
      <c r="Y56" s="6"/>
      <c r="Z56" s="2"/>
      <c r="AA56" s="2"/>
      <c r="AB56" s="15"/>
      <c r="AC56" s="16"/>
      <c r="AD56" s="15"/>
      <c r="AE56" s="15"/>
      <c r="AF56" s="2"/>
      <c r="AG56" s="2" t="s">
        <v>49</v>
      </c>
      <c r="AH56" s="6">
        <v>5.14</v>
      </c>
      <c r="AI56" s="2">
        <v>7</v>
      </c>
      <c r="AJ56" s="6"/>
      <c r="AK56" s="2"/>
      <c r="AL56" s="2"/>
    </row>
    <row r="57" spans="1:38" ht="12.75">
      <c r="A57" s="2"/>
      <c r="B57" s="2" t="s">
        <v>50</v>
      </c>
      <c r="C57" s="6">
        <v>32.13</v>
      </c>
      <c r="D57" s="6">
        <v>16.5</v>
      </c>
      <c r="E57" s="6"/>
      <c r="F57" s="2"/>
      <c r="G57" s="2"/>
      <c r="K57" s="2"/>
      <c r="L57" s="2" t="s">
        <v>50</v>
      </c>
      <c r="M57" s="6">
        <v>32.13</v>
      </c>
      <c r="N57" s="6">
        <v>46.55</v>
      </c>
      <c r="O57" s="6"/>
      <c r="P57" s="2"/>
      <c r="Q57" s="2"/>
      <c r="U57" s="2"/>
      <c r="V57" s="2" t="s">
        <v>50</v>
      </c>
      <c r="W57" s="6">
        <v>32.13</v>
      </c>
      <c r="X57" s="6">
        <v>46.55</v>
      </c>
      <c r="Y57" s="6"/>
      <c r="Z57" s="2"/>
      <c r="AA57" s="2"/>
      <c r="AB57" s="15"/>
      <c r="AC57" s="16"/>
      <c r="AD57" s="15"/>
      <c r="AE57" s="15"/>
      <c r="AF57" s="2"/>
      <c r="AG57" s="2" t="s">
        <v>50</v>
      </c>
      <c r="AH57" s="6">
        <v>32.13</v>
      </c>
      <c r="AI57" s="6">
        <v>56.55</v>
      </c>
      <c r="AJ57" s="6"/>
      <c r="AK57" s="2"/>
      <c r="AL57" s="2"/>
    </row>
    <row r="58" spans="1:38" ht="12.75">
      <c r="A58" s="2"/>
      <c r="B58" s="12" t="s">
        <v>51</v>
      </c>
      <c r="C58" s="6">
        <f>SUM(C56:C57)</f>
        <v>34.260000000000005</v>
      </c>
      <c r="D58" s="6">
        <f>SUM(D56:D57)</f>
        <v>22.32</v>
      </c>
      <c r="E58" s="6">
        <f>(C58-D58)*100/ABS(D58)</f>
        <v>53.494623655914</v>
      </c>
      <c r="F58" s="2" t="s">
        <v>12</v>
      </c>
      <c r="G58" s="2"/>
      <c r="K58" s="2"/>
      <c r="L58" s="12" t="s">
        <v>51</v>
      </c>
      <c r="M58" s="6">
        <f>SUM(M56:M57)</f>
        <v>33.95</v>
      </c>
      <c r="N58" s="6">
        <f>SUM(N56:N57)</f>
        <v>52.54</v>
      </c>
      <c r="O58" s="6">
        <f>(M58-N58)*100/ABS(N58)</f>
        <v>-35.3825656642558</v>
      </c>
      <c r="P58" s="2" t="s">
        <v>12</v>
      </c>
      <c r="Q58" s="2"/>
      <c r="U58" s="2"/>
      <c r="V58" s="12" t="s">
        <v>51</v>
      </c>
      <c r="W58" s="6">
        <f>SUM(W56:W57)</f>
        <v>35.730000000000004</v>
      </c>
      <c r="X58" s="6">
        <f>SUM(X56:X57)</f>
        <v>53.19</v>
      </c>
      <c r="Y58" s="6">
        <f>(W58-X58)*100/ABS(X58)</f>
        <v>-32.82571912013535</v>
      </c>
      <c r="Z58" s="2" t="s">
        <v>12</v>
      </c>
      <c r="AA58" s="2"/>
      <c r="AB58" s="15"/>
      <c r="AC58" s="16"/>
      <c r="AD58" s="15"/>
      <c r="AE58" s="15"/>
      <c r="AF58" s="2"/>
      <c r="AG58" s="12" t="s">
        <v>51</v>
      </c>
      <c r="AH58" s="6">
        <f>SUM(AH56:AH57)</f>
        <v>37.27</v>
      </c>
      <c r="AI58" s="6">
        <f>SUM(AI56:AI57)</f>
        <v>63.55</v>
      </c>
      <c r="AJ58" s="6">
        <f>(AH58-AI58)*100/ABS(AI58)</f>
        <v>-41.35326514555467</v>
      </c>
      <c r="AK58" s="2" t="s">
        <v>12</v>
      </c>
      <c r="AL58" s="2"/>
    </row>
    <row r="59" spans="1:38" ht="12.75">
      <c r="A59" s="2"/>
      <c r="B59" s="2" t="s">
        <v>52</v>
      </c>
      <c r="C59" s="6">
        <v>1380.47</v>
      </c>
      <c r="D59" s="6">
        <f>1282.05</f>
        <v>1282.05</v>
      </c>
      <c r="E59" s="6"/>
      <c r="F59" s="2"/>
      <c r="G59" s="2"/>
      <c r="K59" s="2"/>
      <c r="L59" s="2" t="s">
        <v>52</v>
      </c>
      <c r="M59" s="6">
        <v>1782.62</v>
      </c>
      <c r="N59" s="6">
        <v>1321.78</v>
      </c>
      <c r="O59" s="6"/>
      <c r="P59" s="2"/>
      <c r="Q59" s="2"/>
      <c r="U59" s="2"/>
      <c r="V59" s="2" t="s">
        <v>52</v>
      </c>
      <c r="W59" s="6">
        <v>1877.26</v>
      </c>
      <c r="X59" s="6">
        <v>1765.63</v>
      </c>
      <c r="Y59" s="6"/>
      <c r="Z59" s="2"/>
      <c r="AA59" s="2"/>
      <c r="AB59" s="15"/>
      <c r="AC59" s="16"/>
      <c r="AD59" s="15"/>
      <c r="AE59" s="15"/>
      <c r="AF59" s="2"/>
      <c r="AG59" s="2" t="s">
        <v>52</v>
      </c>
      <c r="AH59" s="6">
        <v>1953.04</v>
      </c>
      <c r="AI59" s="6">
        <v>1694.52</v>
      </c>
      <c r="AJ59" s="6"/>
      <c r="AK59" s="2"/>
      <c r="AL59" s="2"/>
    </row>
    <row r="60" spans="1:38" ht="12.75">
      <c r="A60" s="2"/>
      <c r="B60" s="2" t="s">
        <v>49</v>
      </c>
      <c r="C60" s="2">
        <v>1000.39</v>
      </c>
      <c r="D60" s="6">
        <v>950.83</v>
      </c>
      <c r="E60" s="6"/>
      <c r="F60" s="2"/>
      <c r="G60" s="2"/>
      <c r="K60" s="2"/>
      <c r="L60" s="2" t="s">
        <v>49</v>
      </c>
      <c r="M60" s="2">
        <v>980.81</v>
      </c>
      <c r="N60" s="6">
        <v>928.51</v>
      </c>
      <c r="O60" s="6"/>
      <c r="P60" s="2"/>
      <c r="Q60" s="2"/>
      <c r="U60" s="2"/>
      <c r="V60" s="2" t="s">
        <v>49</v>
      </c>
      <c r="W60" s="2">
        <v>992.9</v>
      </c>
      <c r="X60" s="6">
        <v>1283.36</v>
      </c>
      <c r="Y60" s="6"/>
      <c r="Z60" s="2"/>
      <c r="AA60" s="2"/>
      <c r="AB60" s="15"/>
      <c r="AC60" s="16"/>
      <c r="AD60" s="15"/>
      <c r="AE60" s="15"/>
      <c r="AF60" s="2"/>
      <c r="AG60" s="2" t="s">
        <v>49</v>
      </c>
      <c r="AH60" s="2">
        <v>995.07</v>
      </c>
      <c r="AI60" s="6">
        <v>1144.75</v>
      </c>
      <c r="AJ60" s="6"/>
      <c r="AK60" s="2"/>
      <c r="AL60" s="2"/>
    </row>
    <row r="61" spans="1:38" ht="12.75">
      <c r="A61" s="2"/>
      <c r="B61" s="2" t="s">
        <v>50</v>
      </c>
      <c r="C61" s="2">
        <v>27.38</v>
      </c>
      <c r="D61" s="6">
        <v>22.46</v>
      </c>
      <c r="E61" s="6"/>
      <c r="F61" s="2"/>
      <c r="G61" s="2"/>
      <c r="K61" s="2"/>
      <c r="L61" s="2" t="s">
        <v>50</v>
      </c>
      <c r="M61" s="2">
        <v>33.93</v>
      </c>
      <c r="N61" s="6">
        <v>27.62</v>
      </c>
      <c r="O61" s="6"/>
      <c r="P61" s="2"/>
      <c r="Q61" s="2"/>
      <c r="U61" s="2"/>
      <c r="V61" s="2" t="s">
        <v>50</v>
      </c>
      <c r="W61" s="2">
        <v>40.23</v>
      </c>
      <c r="X61" s="6">
        <v>32.02</v>
      </c>
      <c r="Y61" s="6"/>
      <c r="Z61" s="2"/>
      <c r="AA61" s="2"/>
      <c r="AB61" s="16"/>
      <c r="AC61" s="16"/>
      <c r="AD61" s="15"/>
      <c r="AE61" s="15"/>
      <c r="AF61" s="2"/>
      <c r="AG61" s="2" t="s">
        <v>50</v>
      </c>
      <c r="AH61" s="2">
        <v>45.76</v>
      </c>
      <c r="AI61" s="6">
        <v>37.39</v>
      </c>
      <c r="AJ61" s="6"/>
      <c r="AK61" s="2"/>
      <c r="AL61" s="2"/>
    </row>
    <row r="62" spans="1:38" ht="12.75">
      <c r="A62" s="2"/>
      <c r="B62" s="2" t="s">
        <v>53</v>
      </c>
      <c r="C62" s="2">
        <v>349.04</v>
      </c>
      <c r="D62" s="2">
        <v>305.89</v>
      </c>
      <c r="E62" s="6"/>
      <c r="F62" s="6" t="s">
        <v>41</v>
      </c>
      <c r="G62" s="2"/>
      <c r="K62" s="2"/>
      <c r="L62" s="2" t="s">
        <v>53</v>
      </c>
      <c r="M62" s="2">
        <v>411.77</v>
      </c>
      <c r="N62" s="2">
        <v>362</v>
      </c>
      <c r="O62" s="6"/>
      <c r="P62" s="6" t="s">
        <v>41</v>
      </c>
      <c r="Q62" s="2"/>
      <c r="U62" s="2"/>
      <c r="V62" s="2" t="s">
        <v>53</v>
      </c>
      <c r="W62" s="2">
        <v>487.4</v>
      </c>
      <c r="X62" s="2">
        <v>420.81</v>
      </c>
      <c r="Y62" s="6"/>
      <c r="Z62" s="6" t="s">
        <v>41</v>
      </c>
      <c r="AA62" s="2"/>
      <c r="AB62" s="16"/>
      <c r="AC62" s="16"/>
      <c r="AD62" s="15"/>
      <c r="AE62" s="15"/>
      <c r="AF62" s="2"/>
      <c r="AG62" s="2" t="s">
        <v>53</v>
      </c>
      <c r="AH62" s="2">
        <v>554.67</v>
      </c>
      <c r="AI62" s="2">
        <v>482.13</v>
      </c>
      <c r="AJ62" s="6"/>
      <c r="AK62" s="6" t="s">
        <v>41</v>
      </c>
      <c r="AL62" s="2"/>
    </row>
    <row r="63" spans="1:38" ht="12.75">
      <c r="A63" s="2"/>
      <c r="B63" s="2" t="s">
        <v>54</v>
      </c>
      <c r="C63" s="2">
        <v>1.27</v>
      </c>
      <c r="D63" s="2">
        <v>1.03</v>
      </c>
      <c r="E63" s="6"/>
      <c r="F63" s="2" t="s">
        <v>41</v>
      </c>
      <c r="G63" s="2"/>
      <c r="K63" s="2"/>
      <c r="L63" s="2" t="s">
        <v>54</v>
      </c>
      <c r="M63" s="2">
        <v>1.42</v>
      </c>
      <c r="N63" s="2">
        <v>1.32</v>
      </c>
      <c r="O63" s="6"/>
      <c r="P63" s="2" t="s">
        <v>41</v>
      </c>
      <c r="Q63" s="2"/>
      <c r="U63" s="2"/>
      <c r="V63" s="2" t="s">
        <v>54</v>
      </c>
      <c r="W63" s="2">
        <v>1.38</v>
      </c>
      <c r="X63" s="2">
        <v>1.5</v>
      </c>
      <c r="Y63" s="6"/>
      <c r="Z63" s="2" t="s">
        <v>41</v>
      </c>
      <c r="AA63" s="2"/>
      <c r="AB63" s="16"/>
      <c r="AC63" s="16"/>
      <c r="AD63" s="15"/>
      <c r="AE63" s="15"/>
      <c r="AF63" s="2"/>
      <c r="AG63" s="2" t="s">
        <v>54</v>
      </c>
      <c r="AH63" s="2">
        <v>1.62</v>
      </c>
      <c r="AI63" s="2">
        <v>1.69</v>
      </c>
      <c r="AJ63" s="6"/>
      <c r="AK63" s="2" t="s">
        <v>41</v>
      </c>
      <c r="AL63" s="2"/>
    </row>
    <row r="64" spans="1:38" ht="12.75">
      <c r="A64" s="2"/>
      <c r="B64" s="2" t="s">
        <v>55</v>
      </c>
      <c r="C64" s="2">
        <v>2.17</v>
      </c>
      <c r="D64" s="2">
        <v>1.52</v>
      </c>
      <c r="E64" s="6"/>
      <c r="F64" s="2"/>
      <c r="G64" s="2"/>
      <c r="K64" s="2"/>
      <c r="L64" s="2" t="s">
        <v>55</v>
      </c>
      <c r="M64" s="2">
        <v>2.5</v>
      </c>
      <c r="N64" s="2">
        <v>1.87</v>
      </c>
      <c r="O64" s="6"/>
      <c r="P64" s="2"/>
      <c r="Q64" s="2"/>
      <c r="U64" s="2"/>
      <c r="V64" s="2" t="s">
        <v>55</v>
      </c>
      <c r="W64" s="2">
        <v>3.17</v>
      </c>
      <c r="X64" s="2">
        <v>2.35</v>
      </c>
      <c r="Y64" s="6"/>
      <c r="Z64" s="2"/>
      <c r="AA64" s="2"/>
      <c r="AB64" s="16"/>
      <c r="AC64" s="16"/>
      <c r="AD64" s="15"/>
      <c r="AE64" s="15"/>
      <c r="AF64" s="2"/>
      <c r="AG64" s="2" t="s">
        <v>55</v>
      </c>
      <c r="AH64" s="2">
        <v>3.67</v>
      </c>
      <c r="AI64" s="2">
        <v>2.88</v>
      </c>
      <c r="AJ64" s="6"/>
      <c r="AK64" s="2"/>
      <c r="AL64" s="2"/>
    </row>
    <row r="65" spans="1:38" ht="12.75">
      <c r="A65" s="2"/>
      <c r="B65" s="2" t="s">
        <v>56</v>
      </c>
      <c r="C65" s="6">
        <v>0</v>
      </c>
      <c r="D65" s="6">
        <v>0</v>
      </c>
      <c r="E65" s="6"/>
      <c r="F65" s="2"/>
      <c r="G65" s="2"/>
      <c r="K65" s="2"/>
      <c r="L65" s="2" t="s">
        <v>56</v>
      </c>
      <c r="M65" s="6">
        <v>0</v>
      </c>
      <c r="N65" s="6">
        <v>0</v>
      </c>
      <c r="O65" s="6"/>
      <c r="P65" s="2"/>
      <c r="Q65" s="2"/>
      <c r="U65" s="2"/>
      <c r="V65" s="2" t="s">
        <v>56</v>
      </c>
      <c r="W65" s="6">
        <v>0</v>
      </c>
      <c r="X65" s="6">
        <v>0</v>
      </c>
      <c r="Y65" s="6"/>
      <c r="Z65" s="2"/>
      <c r="AA65" s="2"/>
      <c r="AB65" s="16"/>
      <c r="AC65" s="16"/>
      <c r="AD65" s="15"/>
      <c r="AE65" s="15"/>
      <c r="AF65" s="2"/>
      <c r="AG65" s="2" t="s">
        <v>56</v>
      </c>
      <c r="AH65" s="6">
        <v>0</v>
      </c>
      <c r="AI65" s="6">
        <v>0</v>
      </c>
      <c r="AJ65" s="6"/>
      <c r="AK65" s="2"/>
      <c r="AL65" s="2"/>
    </row>
    <row r="66" spans="1:38" ht="12.75">
      <c r="A66" s="6" t="s">
        <v>41</v>
      </c>
      <c r="B66" s="2" t="s">
        <v>57</v>
      </c>
      <c r="C66" s="2">
        <v>0</v>
      </c>
      <c r="D66" s="2">
        <v>0</v>
      </c>
      <c r="E66" s="6"/>
      <c r="F66" s="2"/>
      <c r="G66" s="2"/>
      <c r="K66" s="6" t="s">
        <v>41</v>
      </c>
      <c r="L66" s="2" t="s">
        <v>57</v>
      </c>
      <c r="M66" s="2">
        <v>0</v>
      </c>
      <c r="N66" s="2">
        <v>0</v>
      </c>
      <c r="O66" s="6"/>
      <c r="P66" s="2"/>
      <c r="Q66" s="2"/>
      <c r="U66" s="6" t="s">
        <v>41</v>
      </c>
      <c r="V66" s="2" t="s">
        <v>57</v>
      </c>
      <c r="W66" s="2">
        <v>0</v>
      </c>
      <c r="X66" s="2">
        <v>0</v>
      </c>
      <c r="Y66" s="6"/>
      <c r="Z66" s="2"/>
      <c r="AA66" s="2"/>
      <c r="AB66" s="15"/>
      <c r="AC66" s="16"/>
      <c r="AD66" s="16"/>
      <c r="AE66" s="15"/>
      <c r="AF66" s="6" t="s">
        <v>41</v>
      </c>
      <c r="AG66" s="2" t="s">
        <v>57</v>
      </c>
      <c r="AH66" s="2">
        <v>0</v>
      </c>
      <c r="AI66" s="2">
        <v>0</v>
      </c>
      <c r="AJ66" s="6"/>
      <c r="AK66" s="2"/>
      <c r="AL66" s="2"/>
    </row>
    <row r="67" spans="1:38" ht="12.75">
      <c r="A67" s="2"/>
      <c r="B67" s="2"/>
      <c r="C67" s="6">
        <f>SUM(C60:C66)+C75</f>
        <v>1380.46</v>
      </c>
      <c r="D67" s="6">
        <f>SUM(D60:D66)+D75</f>
        <v>1282.05</v>
      </c>
      <c r="E67" s="6">
        <f>(C67-D67)*100/ABS(D67)</f>
        <v>7.675987675987682</v>
      </c>
      <c r="F67" s="2" t="s">
        <v>12</v>
      </c>
      <c r="G67" s="2" t="s">
        <v>41</v>
      </c>
      <c r="K67" s="2"/>
      <c r="L67" s="2"/>
      <c r="M67" s="6">
        <f>SUM(M60:M66)+M75</f>
        <v>1430.6299999999999</v>
      </c>
      <c r="N67" s="6">
        <f>SUM(N60:N66)+N75</f>
        <v>1321.78</v>
      </c>
      <c r="O67" s="6">
        <f>(M67-N67)*100/ABS(N67)</f>
        <v>8.235107203921977</v>
      </c>
      <c r="P67" s="2" t="s">
        <v>12</v>
      </c>
      <c r="Q67" s="2" t="s">
        <v>41</v>
      </c>
      <c r="U67" s="2"/>
      <c r="V67" s="2"/>
      <c r="W67" s="6">
        <f>SUM(W60:W66)+W75</f>
        <v>1525.26</v>
      </c>
      <c r="X67" s="6">
        <f>SUM(X60:X66)+X75</f>
        <v>1740.6299999999997</v>
      </c>
      <c r="Y67" s="6">
        <f>(W67-X67)*100/ABS(X67)</f>
        <v>-12.373106289102205</v>
      </c>
      <c r="Z67" s="2" t="s">
        <v>12</v>
      </c>
      <c r="AA67" s="2" t="s">
        <v>41</v>
      </c>
      <c r="AB67" s="15"/>
      <c r="AC67" s="16"/>
      <c r="AD67" s="15"/>
      <c r="AE67" s="15"/>
      <c r="AF67" s="2"/>
      <c r="AG67" s="2"/>
      <c r="AH67" s="6">
        <f>SUM(AH60:AH66)+AH75+AH71</f>
        <v>1953.04</v>
      </c>
      <c r="AI67" s="6">
        <f>SUM(AI60:AI66)+AI75+AI72</f>
        <v>1694.5200000000002</v>
      </c>
      <c r="AJ67" s="6">
        <f>(AH67-AI67)*100/ABS(AI67)</f>
        <v>15.256237754644367</v>
      </c>
      <c r="AK67" s="2" t="s">
        <v>12</v>
      </c>
      <c r="AL67" s="2" t="s">
        <v>41</v>
      </c>
    </row>
    <row r="68" spans="1:38" ht="12.75">
      <c r="A68" s="2"/>
      <c r="B68" s="2"/>
      <c r="C68" s="2"/>
      <c r="D68" s="2"/>
      <c r="E68" s="6"/>
      <c r="F68" s="2"/>
      <c r="G68" s="2"/>
      <c r="K68" s="2"/>
      <c r="L68" s="2"/>
      <c r="M68" s="2"/>
      <c r="N68" s="2"/>
      <c r="O68" s="6"/>
      <c r="P68" s="2"/>
      <c r="Q68" s="2"/>
      <c r="U68" s="2"/>
      <c r="V68" s="2"/>
      <c r="W68" s="2"/>
      <c r="X68" s="2"/>
      <c r="Y68" s="6"/>
      <c r="Z68" s="2"/>
      <c r="AA68" s="2"/>
      <c r="AB68" s="15"/>
      <c r="AC68" s="16"/>
      <c r="AD68" s="15"/>
      <c r="AE68" s="15"/>
      <c r="AF68" s="2"/>
      <c r="AG68" s="2"/>
      <c r="AH68" s="2"/>
      <c r="AI68" s="2"/>
      <c r="AJ68" s="6"/>
      <c r="AK68" s="2"/>
      <c r="AL68" s="2"/>
    </row>
    <row r="69" spans="1:38" ht="12.75">
      <c r="A69" s="2"/>
      <c r="B69" s="2" t="s">
        <v>58</v>
      </c>
      <c r="C69" s="2"/>
      <c r="D69" s="2"/>
      <c r="E69" s="6"/>
      <c r="F69" s="2"/>
      <c r="G69" s="2"/>
      <c r="K69" s="2"/>
      <c r="L69" s="2" t="s">
        <v>58</v>
      </c>
      <c r="M69" s="2"/>
      <c r="N69" s="2"/>
      <c r="O69" s="6"/>
      <c r="P69" s="2"/>
      <c r="Q69" s="2"/>
      <c r="U69" s="2"/>
      <c r="V69" s="2" t="s">
        <v>58</v>
      </c>
      <c r="W69" s="2"/>
      <c r="X69" s="2"/>
      <c r="Y69" s="6"/>
      <c r="Z69" s="2"/>
      <c r="AA69" s="2"/>
      <c r="AB69" s="16"/>
      <c r="AC69" s="16"/>
      <c r="AD69" s="15"/>
      <c r="AE69" s="15"/>
      <c r="AF69" s="2"/>
      <c r="AG69" s="2" t="s">
        <v>58</v>
      </c>
      <c r="AH69" s="2"/>
      <c r="AI69" s="2"/>
      <c r="AJ69" s="6"/>
      <c r="AK69" s="2"/>
      <c r="AL69" s="2"/>
    </row>
    <row r="70" spans="1:38" ht="12.75">
      <c r="A70" s="2"/>
      <c r="B70" s="2" t="s">
        <v>48</v>
      </c>
      <c r="C70" s="2">
        <v>2.87</v>
      </c>
      <c r="D70" s="6">
        <v>0</v>
      </c>
      <c r="E70" s="6"/>
      <c r="F70" s="2"/>
      <c r="G70" s="2"/>
      <c r="K70" s="2"/>
      <c r="L70" s="2" t="s">
        <v>48</v>
      </c>
      <c r="M70" s="2">
        <v>3.29</v>
      </c>
      <c r="N70" s="6">
        <v>0</v>
      </c>
      <c r="O70" s="6"/>
      <c r="P70" s="2"/>
      <c r="Q70" s="2"/>
      <c r="T70" s="8" t="s">
        <v>41</v>
      </c>
      <c r="U70" s="2"/>
      <c r="V70" s="2" t="s">
        <v>48</v>
      </c>
      <c r="W70" s="2">
        <v>3.88</v>
      </c>
      <c r="X70" s="6">
        <v>0</v>
      </c>
      <c r="Y70" s="6"/>
      <c r="Z70" s="2"/>
      <c r="AA70" s="2"/>
      <c r="AB70" s="15"/>
      <c r="AC70" s="16"/>
      <c r="AD70" s="15"/>
      <c r="AE70" s="15"/>
      <c r="AF70" s="2"/>
      <c r="AG70" s="2" t="s">
        <v>48</v>
      </c>
      <c r="AH70" s="2">
        <v>4.41</v>
      </c>
      <c r="AI70" s="6">
        <v>0</v>
      </c>
      <c r="AJ70" s="6"/>
      <c r="AK70" s="2"/>
      <c r="AL70" s="2"/>
    </row>
    <row r="71" spans="1:38" ht="12.75">
      <c r="A71" s="2"/>
      <c r="B71" s="2" t="s">
        <v>52</v>
      </c>
      <c r="C71" s="6">
        <v>0</v>
      </c>
      <c r="D71" s="6">
        <v>0</v>
      </c>
      <c r="E71" s="6"/>
      <c r="F71" s="2"/>
      <c r="G71" s="2"/>
      <c r="K71" s="2"/>
      <c r="L71" s="2" t="s">
        <v>52</v>
      </c>
      <c r="M71" s="6">
        <v>352</v>
      </c>
      <c r="N71" s="6">
        <v>0</v>
      </c>
      <c r="O71" s="6"/>
      <c r="P71" s="2"/>
      <c r="Q71" s="2"/>
      <c r="U71" s="2"/>
      <c r="V71" s="2" t="s">
        <v>52</v>
      </c>
      <c r="W71" s="6">
        <v>352</v>
      </c>
      <c r="X71" s="6">
        <v>25</v>
      </c>
      <c r="Y71" s="6"/>
      <c r="Z71" s="2"/>
      <c r="AA71" s="2"/>
      <c r="AB71" s="16"/>
      <c r="AC71" s="16"/>
      <c r="AD71" s="15"/>
      <c r="AE71" s="15"/>
      <c r="AF71" s="2"/>
      <c r="AG71" s="2" t="s">
        <v>52</v>
      </c>
      <c r="AH71" s="6">
        <v>352</v>
      </c>
      <c r="AI71" s="6">
        <v>25</v>
      </c>
      <c r="AJ71" s="6"/>
      <c r="AK71" s="2"/>
      <c r="AL71" s="2"/>
    </row>
    <row r="72" spans="1:38" ht="12.75">
      <c r="A72" s="2"/>
      <c r="B72" s="2"/>
      <c r="C72" s="6">
        <f>+C70+C71</f>
        <v>2.87</v>
      </c>
      <c r="D72" s="6">
        <f>+D70+D71</f>
        <v>0</v>
      </c>
      <c r="E72" s="6"/>
      <c r="F72" s="2"/>
      <c r="G72" s="2"/>
      <c r="K72" s="2"/>
      <c r="L72" s="2"/>
      <c r="M72" s="6">
        <f>+M70+M71</f>
        <v>355.29</v>
      </c>
      <c r="N72" s="6">
        <f>+N70+N71</f>
        <v>0</v>
      </c>
      <c r="O72" s="6"/>
      <c r="P72" s="2"/>
      <c r="Q72" s="2"/>
      <c r="U72" s="2"/>
      <c r="V72" s="2"/>
      <c r="W72" s="6">
        <f>+W70+W71</f>
        <v>355.88</v>
      </c>
      <c r="X72" s="6">
        <f>+X70+X71</f>
        <v>25</v>
      </c>
      <c r="Y72" s="6"/>
      <c r="Z72" s="2"/>
      <c r="AA72" s="2"/>
      <c r="AB72" s="15"/>
      <c r="AC72" s="16"/>
      <c r="AD72" s="15"/>
      <c r="AE72" s="15"/>
      <c r="AF72" s="2"/>
      <c r="AG72" s="2"/>
      <c r="AH72" s="6">
        <f>+AH70+AH71</f>
        <v>356.41</v>
      </c>
      <c r="AI72" s="6">
        <f>+AI70+AI71</f>
        <v>25</v>
      </c>
      <c r="AJ72" s="6"/>
      <c r="AK72" s="2"/>
      <c r="AL72" s="2"/>
    </row>
    <row r="73" spans="1:38" ht="12.75">
      <c r="A73" s="2"/>
      <c r="B73" s="2" t="s">
        <v>59</v>
      </c>
      <c r="C73" s="2"/>
      <c r="D73" s="2"/>
      <c r="E73" s="6"/>
      <c r="F73" s="2"/>
      <c r="G73" s="2"/>
      <c r="K73" s="2"/>
      <c r="L73" s="2" t="s">
        <v>59</v>
      </c>
      <c r="M73" s="2"/>
      <c r="N73" s="2"/>
      <c r="O73" s="6"/>
      <c r="P73" s="2"/>
      <c r="Q73" s="2"/>
      <c r="U73" s="2"/>
      <c r="V73" s="2" t="s">
        <v>59</v>
      </c>
      <c r="W73" s="2"/>
      <c r="X73" s="2"/>
      <c r="Y73" s="6"/>
      <c r="Z73" s="2"/>
      <c r="AA73" s="2"/>
      <c r="AB73" s="15"/>
      <c r="AC73" s="16"/>
      <c r="AD73" s="15"/>
      <c r="AE73" s="15"/>
      <c r="AF73" s="2"/>
      <c r="AG73" s="2" t="s">
        <v>59</v>
      </c>
      <c r="AH73" s="2"/>
      <c r="AI73" s="2"/>
      <c r="AJ73" s="6"/>
      <c r="AK73" s="2"/>
      <c r="AL73" s="2"/>
    </row>
    <row r="74" spans="1:38" ht="12.75">
      <c r="A74" s="2"/>
      <c r="B74" s="2" t="s">
        <v>48</v>
      </c>
      <c r="C74" s="2"/>
      <c r="D74" s="2"/>
      <c r="E74" s="6"/>
      <c r="F74" s="2"/>
      <c r="G74" s="2"/>
      <c r="K74" s="2"/>
      <c r="L74" s="2" t="s">
        <v>48</v>
      </c>
      <c r="M74" s="2"/>
      <c r="N74" s="2"/>
      <c r="O74" s="6"/>
      <c r="P74" s="2"/>
      <c r="Q74" s="2"/>
      <c r="U74" s="2"/>
      <c r="V74" s="2" t="s">
        <v>48</v>
      </c>
      <c r="W74" s="2"/>
      <c r="X74" s="2"/>
      <c r="Y74" s="6"/>
      <c r="Z74" s="2"/>
      <c r="AA74" s="2"/>
      <c r="AB74" s="16"/>
      <c r="AC74" s="16"/>
      <c r="AD74" s="15"/>
      <c r="AE74" s="15"/>
      <c r="AF74" s="2"/>
      <c r="AG74" s="2" t="s">
        <v>48</v>
      </c>
      <c r="AH74" s="2"/>
      <c r="AI74" s="2"/>
      <c r="AJ74" s="6"/>
      <c r="AK74" s="2"/>
      <c r="AL74" s="2"/>
    </row>
    <row r="75" spans="1:38" ht="12.75">
      <c r="A75" s="2"/>
      <c r="B75" s="2" t="s">
        <v>52</v>
      </c>
      <c r="C75" s="6">
        <v>0.21</v>
      </c>
      <c r="D75" s="6">
        <v>0.32</v>
      </c>
      <c r="E75" s="6">
        <f>(C75-D75)*100/ABS(D75)</f>
        <v>-34.37500000000001</v>
      </c>
      <c r="F75" s="2" t="s">
        <v>12</v>
      </c>
      <c r="G75" s="2"/>
      <c r="K75" s="2"/>
      <c r="L75" s="2" t="s">
        <v>52</v>
      </c>
      <c r="M75" s="6">
        <v>0.2</v>
      </c>
      <c r="N75" s="6">
        <v>0.46</v>
      </c>
      <c r="O75" s="6">
        <f>(M75-N75)*100/ABS(N75)</f>
        <v>-56.52173913043478</v>
      </c>
      <c r="P75" s="2" t="s">
        <v>12</v>
      </c>
      <c r="Q75" s="2"/>
      <c r="U75" s="2"/>
      <c r="V75" s="2" t="s">
        <v>52</v>
      </c>
      <c r="W75" s="6">
        <v>0.18</v>
      </c>
      <c r="X75" s="6">
        <v>0.59</v>
      </c>
      <c r="Y75" s="6">
        <f>(W75-X75)*100/ABS(X75)</f>
        <v>-69.49152542372882</v>
      </c>
      <c r="Z75" s="2" t="s">
        <v>12</v>
      </c>
      <c r="AA75" s="2"/>
      <c r="AB75" s="16"/>
      <c r="AC75" s="16"/>
      <c r="AD75" s="15"/>
      <c r="AE75" s="15"/>
      <c r="AF75" s="2"/>
      <c r="AG75" s="2" t="s">
        <v>52</v>
      </c>
      <c r="AH75" s="6">
        <v>0.25</v>
      </c>
      <c r="AI75" s="6">
        <v>0.68</v>
      </c>
      <c r="AJ75" s="6">
        <f>(AH75-AI75)*100/ABS(AI75)</f>
        <v>-63.235294117647065</v>
      </c>
      <c r="AK75" s="2" t="s">
        <v>12</v>
      </c>
      <c r="AL75" s="2"/>
    </row>
    <row r="76" spans="1:38" ht="12.75">
      <c r="A76" s="2"/>
      <c r="B76" s="2" t="s">
        <v>60</v>
      </c>
      <c r="C76" s="2"/>
      <c r="D76" s="2"/>
      <c r="E76" s="6"/>
      <c r="F76" s="2"/>
      <c r="G76" s="2"/>
      <c r="K76" s="2"/>
      <c r="L76" s="2" t="s">
        <v>60</v>
      </c>
      <c r="M76" s="2"/>
      <c r="N76" s="2"/>
      <c r="O76" s="6"/>
      <c r="P76" s="2"/>
      <c r="Q76" s="2"/>
      <c r="U76" s="2"/>
      <c r="V76" s="2" t="s">
        <v>60</v>
      </c>
      <c r="W76" s="2"/>
      <c r="X76" s="2"/>
      <c r="Y76" s="6"/>
      <c r="Z76" s="2"/>
      <c r="AA76" s="2"/>
      <c r="AB76" s="16"/>
      <c r="AC76" s="16"/>
      <c r="AD76" s="15"/>
      <c r="AE76" s="15"/>
      <c r="AF76" s="2"/>
      <c r="AG76" s="2" t="s">
        <v>60</v>
      </c>
      <c r="AH76" s="2"/>
      <c r="AI76" s="2"/>
      <c r="AJ76" s="6"/>
      <c r="AK76" s="2"/>
      <c r="AL76" s="2"/>
    </row>
    <row r="77" spans="1:38" ht="12.75">
      <c r="A77" s="2"/>
      <c r="B77" s="2" t="s">
        <v>61</v>
      </c>
      <c r="C77" s="2"/>
      <c r="D77" s="2"/>
      <c r="E77" s="6"/>
      <c r="F77" s="2"/>
      <c r="G77" s="2"/>
      <c r="K77" s="2"/>
      <c r="L77" s="2" t="s">
        <v>61</v>
      </c>
      <c r="M77" s="2"/>
      <c r="N77" s="2"/>
      <c r="O77" s="6"/>
      <c r="P77" s="2"/>
      <c r="Q77" s="2"/>
      <c r="U77" s="2"/>
      <c r="V77" s="2" t="s">
        <v>61</v>
      </c>
      <c r="W77" s="2"/>
      <c r="X77" s="2"/>
      <c r="Y77" s="6"/>
      <c r="Z77" s="2"/>
      <c r="AA77" s="2"/>
      <c r="AB77" s="15"/>
      <c r="AC77" s="16"/>
      <c r="AD77" s="15"/>
      <c r="AE77" s="15"/>
      <c r="AF77" s="2"/>
      <c r="AG77" s="2" t="s">
        <v>61</v>
      </c>
      <c r="AH77" s="2"/>
      <c r="AI77" s="2"/>
      <c r="AJ77" s="6"/>
      <c r="AK77" s="2"/>
      <c r="AL77" s="2"/>
    </row>
    <row r="78" spans="1:38" ht="12.75">
      <c r="A78" s="2"/>
      <c r="B78" s="1" t="s">
        <v>32</v>
      </c>
      <c r="C78" s="2"/>
      <c r="D78" s="2"/>
      <c r="E78" s="6"/>
      <c r="F78" s="2"/>
      <c r="G78" s="2"/>
      <c r="K78" s="2"/>
      <c r="L78" s="1" t="s">
        <v>32</v>
      </c>
      <c r="M78" s="2"/>
      <c r="N78" s="2"/>
      <c r="O78" s="6"/>
      <c r="P78" s="2"/>
      <c r="Q78" s="2"/>
      <c r="U78" s="2"/>
      <c r="V78" s="1" t="s">
        <v>32</v>
      </c>
      <c r="W78" s="2"/>
      <c r="X78" s="2"/>
      <c r="Y78" s="6"/>
      <c r="Z78" s="2"/>
      <c r="AA78" s="2"/>
      <c r="AB78" s="15"/>
      <c r="AC78" s="16"/>
      <c r="AD78" s="15"/>
      <c r="AE78" s="15"/>
      <c r="AF78" s="2"/>
      <c r="AG78" s="1" t="s">
        <v>32</v>
      </c>
      <c r="AH78" s="2"/>
      <c r="AI78" s="2"/>
      <c r="AJ78" s="6"/>
      <c r="AK78" s="2"/>
      <c r="AL78" s="2"/>
    </row>
    <row r="79" spans="1:38" ht="12.75">
      <c r="A79" s="2"/>
      <c r="C79" s="6">
        <f>6012.33-277.75-4267.77-7.38</f>
        <v>1459.4299999999994</v>
      </c>
      <c r="D79" s="8">
        <f>3544.71-57.23-3028.28+79.97</f>
        <v>539.1699999999998</v>
      </c>
      <c r="E79" s="6"/>
      <c r="F79" s="2"/>
      <c r="G79" s="2"/>
      <c r="K79" s="6" t="s">
        <v>41</v>
      </c>
      <c r="M79" s="6">
        <f>6409.41-0.22-4560.69-218.26</f>
        <v>1630.24</v>
      </c>
      <c r="N79" s="8">
        <f>3785-37.86-3262.27+160.71</f>
        <v>645.5799999999999</v>
      </c>
      <c r="O79" s="6"/>
      <c r="P79" s="2"/>
      <c r="Q79" s="2"/>
      <c r="U79" s="2"/>
      <c r="W79" s="6">
        <f>11717.63-7448.47-2490.49+18.17</f>
        <v>1796.8399999999992</v>
      </c>
      <c r="X79" s="8">
        <f>6803.91-4355.98-214.19-1484.57</f>
        <v>749.1700000000003</v>
      </c>
      <c r="Y79" s="6"/>
      <c r="Z79" s="2"/>
      <c r="AA79" s="2"/>
      <c r="AB79" s="16"/>
      <c r="AC79" s="16"/>
      <c r="AD79" s="15"/>
      <c r="AE79" s="15"/>
      <c r="AF79" s="2"/>
      <c r="AH79" s="6">
        <f>12200.22+100.86-9868.87-453.6</f>
        <v>1978.6099999999992</v>
      </c>
      <c r="AI79" s="8">
        <f>7649.8-158.84-6275.41-98.2</f>
        <v>1117.3500000000001</v>
      </c>
      <c r="AJ79" s="6"/>
      <c r="AK79" s="2"/>
      <c r="AL79" s="2"/>
    </row>
    <row r="80" spans="1:38" ht="12.75">
      <c r="A80" s="2"/>
      <c r="B80" s="2" t="s">
        <v>33</v>
      </c>
      <c r="C80" s="6">
        <v>803.97</v>
      </c>
      <c r="D80">
        <v>332.3</v>
      </c>
      <c r="E80" s="6"/>
      <c r="F80" s="2"/>
      <c r="G80" s="2"/>
      <c r="K80" s="2"/>
      <c r="L80" s="2" t="s">
        <v>33</v>
      </c>
      <c r="M80" s="6">
        <v>943.13</v>
      </c>
      <c r="N80">
        <v>417.96</v>
      </c>
      <c r="O80" s="6"/>
      <c r="P80" s="2"/>
      <c r="Q80" s="2"/>
      <c r="U80" s="2"/>
      <c r="V80" s="2" t="s">
        <v>33</v>
      </c>
      <c r="W80" s="6">
        <v>1093.45</v>
      </c>
      <c r="X80">
        <v>483.79</v>
      </c>
      <c r="Y80" s="6"/>
      <c r="Z80" s="2"/>
      <c r="AA80" s="2"/>
      <c r="AB80" s="15"/>
      <c r="AC80" s="16"/>
      <c r="AD80" s="15"/>
      <c r="AE80" s="15"/>
      <c r="AF80" s="2"/>
      <c r="AG80" s="2" t="s">
        <v>33</v>
      </c>
      <c r="AH80" s="6">
        <v>1189.05</v>
      </c>
      <c r="AI80">
        <v>552.98</v>
      </c>
      <c r="AJ80" s="6"/>
      <c r="AK80" s="2"/>
      <c r="AL80" s="2"/>
    </row>
    <row r="81" spans="1:38" ht="12.75">
      <c r="A81" s="2"/>
      <c r="B81" s="2" t="s">
        <v>34</v>
      </c>
      <c r="C81" s="2">
        <v>381.5</v>
      </c>
      <c r="D81">
        <v>9.65</v>
      </c>
      <c r="E81" s="6"/>
      <c r="F81" s="2"/>
      <c r="G81" s="2"/>
      <c r="K81" s="2"/>
      <c r="L81" s="2" t="s">
        <v>34</v>
      </c>
      <c r="M81" s="2">
        <v>386.23</v>
      </c>
      <c r="N81">
        <v>11.14</v>
      </c>
      <c r="O81" s="6"/>
      <c r="P81" s="2"/>
      <c r="Q81" s="2"/>
      <c r="U81" s="2"/>
      <c r="V81" s="2" t="s">
        <v>34</v>
      </c>
      <c r="W81" s="2">
        <v>386.91</v>
      </c>
      <c r="X81">
        <v>12.93</v>
      </c>
      <c r="Y81" s="6"/>
      <c r="Z81" s="2"/>
      <c r="AA81" s="2"/>
      <c r="AB81" s="15"/>
      <c r="AC81" s="16"/>
      <c r="AD81" s="15"/>
      <c r="AE81" s="15"/>
      <c r="AF81" s="2"/>
      <c r="AG81" s="2" t="s">
        <v>34</v>
      </c>
      <c r="AH81" s="2">
        <v>387.44</v>
      </c>
      <c r="AI81">
        <v>14.91</v>
      </c>
      <c r="AJ81" s="6"/>
      <c r="AK81" s="2"/>
      <c r="AL81" s="2"/>
    </row>
    <row r="82" spans="1:38" ht="12.75">
      <c r="A82" s="2"/>
      <c r="B82" s="2" t="s">
        <v>35</v>
      </c>
      <c r="C82" s="2">
        <v>272.39</v>
      </c>
      <c r="D82">
        <v>196.14</v>
      </c>
      <c r="E82" s="6"/>
      <c r="F82" s="2"/>
      <c r="G82" s="2"/>
      <c r="K82" s="2"/>
      <c r="L82" s="2" t="s">
        <v>35</v>
      </c>
      <c r="M82" s="2">
        <v>298.9</v>
      </c>
      <c r="N82">
        <v>214.78</v>
      </c>
      <c r="O82" s="6"/>
      <c r="P82" s="2"/>
      <c r="Q82" s="2"/>
      <c r="U82" s="2"/>
      <c r="V82" s="2" t="s">
        <v>35</v>
      </c>
      <c r="W82" s="2">
        <v>314.14</v>
      </c>
      <c r="X82">
        <v>249.89</v>
      </c>
      <c r="Y82" s="6"/>
      <c r="Z82" s="2"/>
      <c r="AA82" s="2"/>
      <c r="AB82" s="15"/>
      <c r="AC82" s="16"/>
      <c r="AD82" s="15"/>
      <c r="AE82" s="15"/>
      <c r="AF82" s="2"/>
      <c r="AG82" s="2" t="s">
        <v>35</v>
      </c>
      <c r="AH82" s="2">
        <v>399.4</v>
      </c>
      <c r="AI82">
        <v>546.66</v>
      </c>
      <c r="AJ82" s="6"/>
      <c r="AK82" s="2"/>
      <c r="AL82" s="2"/>
    </row>
    <row r="83" spans="1:38" ht="12.75">
      <c r="A83" s="2"/>
      <c r="B83" s="2" t="s">
        <v>36</v>
      </c>
      <c r="C83" s="2">
        <v>0</v>
      </c>
      <c r="D83">
        <v>0</v>
      </c>
      <c r="E83" s="6"/>
      <c r="F83" s="2"/>
      <c r="G83" s="2"/>
      <c r="K83" s="2"/>
      <c r="L83" s="2" t="s">
        <v>36</v>
      </c>
      <c r="M83" s="2">
        <v>0.01</v>
      </c>
      <c r="N83">
        <v>0</v>
      </c>
      <c r="O83" s="6"/>
      <c r="P83" s="2"/>
      <c r="Q83" s="2"/>
      <c r="U83" s="2"/>
      <c r="V83" s="2" t="s">
        <v>36</v>
      </c>
      <c r="W83" s="2">
        <v>0.01</v>
      </c>
      <c r="X83">
        <v>0</v>
      </c>
      <c r="Y83" s="6"/>
      <c r="Z83" s="2"/>
      <c r="AA83" s="2"/>
      <c r="AB83" s="16"/>
      <c r="AC83" s="16"/>
      <c r="AD83" s="15"/>
      <c r="AE83" s="15"/>
      <c r="AF83" s="2"/>
      <c r="AG83" s="2" t="s">
        <v>36</v>
      </c>
      <c r="AH83" s="2">
        <v>0.04</v>
      </c>
      <c r="AI83">
        <v>0.01</v>
      </c>
      <c r="AJ83" s="6"/>
      <c r="AK83" s="2"/>
      <c r="AL83" s="2"/>
    </row>
    <row r="84" spans="1:38" ht="12.75">
      <c r="A84" s="2"/>
      <c r="B84" s="2" t="s">
        <v>62</v>
      </c>
      <c r="C84" s="2">
        <v>0.12</v>
      </c>
      <c r="D84">
        <v>0.03</v>
      </c>
      <c r="E84" s="6"/>
      <c r="F84" s="2"/>
      <c r="G84" s="2"/>
      <c r="K84" s="2"/>
      <c r="L84" s="2" t="s">
        <v>62</v>
      </c>
      <c r="M84" s="2">
        <v>0.13</v>
      </c>
      <c r="N84">
        <v>0.03</v>
      </c>
      <c r="O84" s="6"/>
      <c r="P84" s="2"/>
      <c r="Q84" s="2"/>
      <c r="U84" s="2"/>
      <c r="V84" s="2" t="s">
        <v>62</v>
      </c>
      <c r="W84" s="2">
        <v>0.13</v>
      </c>
      <c r="X84">
        <v>0.03</v>
      </c>
      <c r="Y84" s="6"/>
      <c r="Z84" s="2"/>
      <c r="AA84" s="2"/>
      <c r="AB84" s="15"/>
      <c r="AC84" s="16"/>
      <c r="AD84" s="15"/>
      <c r="AE84" s="15"/>
      <c r="AF84" s="2"/>
      <c r="AG84" s="2" t="s">
        <v>62</v>
      </c>
      <c r="AH84" s="2">
        <v>0.14</v>
      </c>
      <c r="AI84">
        <v>0.03</v>
      </c>
      <c r="AJ84" s="6"/>
      <c r="AK84" s="2"/>
      <c r="AL84" s="2"/>
    </row>
    <row r="85" spans="1:38" ht="12.75">
      <c r="A85" s="2"/>
      <c r="B85" s="2" t="s">
        <v>37</v>
      </c>
      <c r="C85" s="6">
        <v>1.37</v>
      </c>
      <c r="D85" s="6">
        <v>0.78</v>
      </c>
      <c r="E85" s="6"/>
      <c r="F85" s="2"/>
      <c r="G85" s="2"/>
      <c r="K85" s="2"/>
      <c r="L85" s="2" t="s">
        <v>37</v>
      </c>
      <c r="M85" s="6">
        <v>1.76</v>
      </c>
      <c r="N85" s="6">
        <v>1.41</v>
      </c>
      <c r="O85" s="6"/>
      <c r="P85" s="2"/>
      <c r="Q85" s="2"/>
      <c r="U85" s="2"/>
      <c r="V85" s="2" t="s">
        <v>37</v>
      </c>
      <c r="W85" s="6">
        <v>2.12</v>
      </c>
      <c r="X85" s="6">
        <v>2.05</v>
      </c>
      <c r="Y85" s="6"/>
      <c r="Z85" s="2"/>
      <c r="AA85" s="2"/>
      <c r="AB85" s="15"/>
      <c r="AC85" s="16"/>
      <c r="AD85" s="15"/>
      <c r="AE85" s="15"/>
      <c r="AF85" s="2"/>
      <c r="AG85" s="2" t="s">
        <v>37</v>
      </c>
      <c r="AH85" s="6">
        <v>2.46</v>
      </c>
      <c r="AI85" s="6">
        <v>2.28</v>
      </c>
      <c r="AJ85" s="6"/>
      <c r="AK85" s="2"/>
      <c r="AL85" s="2"/>
    </row>
    <row r="86" spans="1:38" ht="12.75">
      <c r="A86" s="2"/>
      <c r="B86" s="7" t="s">
        <v>38</v>
      </c>
      <c r="C86" s="7">
        <v>0</v>
      </c>
      <c r="D86" s="8">
        <v>0</v>
      </c>
      <c r="E86" s="6"/>
      <c r="F86" s="2"/>
      <c r="G86" s="2"/>
      <c r="K86" s="2"/>
      <c r="L86" s="7" t="s">
        <v>38</v>
      </c>
      <c r="M86" s="7">
        <v>0</v>
      </c>
      <c r="N86" s="8">
        <v>0</v>
      </c>
      <c r="O86" s="6"/>
      <c r="P86" s="2"/>
      <c r="Q86" s="2"/>
      <c r="U86" s="2"/>
      <c r="V86" s="7" t="s">
        <v>38</v>
      </c>
      <c r="W86" s="7">
        <v>0</v>
      </c>
      <c r="X86" s="8">
        <v>0</v>
      </c>
      <c r="Y86" s="6"/>
      <c r="Z86" s="2"/>
      <c r="AA86" s="2"/>
      <c r="AB86" s="15"/>
      <c r="AC86" s="16"/>
      <c r="AD86" s="15"/>
      <c r="AE86" s="15"/>
      <c r="AF86" s="2"/>
      <c r="AG86" s="7" t="s">
        <v>38</v>
      </c>
      <c r="AH86" s="7">
        <v>0</v>
      </c>
      <c r="AI86" s="8">
        <v>0</v>
      </c>
      <c r="AJ86" s="6"/>
      <c r="AK86" s="2"/>
      <c r="AL86" s="2"/>
    </row>
    <row r="87" spans="1:38" ht="12.75">
      <c r="A87" s="6" t="s">
        <v>41</v>
      </c>
      <c r="B87" s="2" t="s">
        <v>39</v>
      </c>
      <c r="C87" s="2">
        <v>0.08</v>
      </c>
      <c r="D87" s="14">
        <v>0.27</v>
      </c>
      <c r="E87" s="6"/>
      <c r="F87" s="2"/>
      <c r="G87" s="2"/>
      <c r="K87" s="6" t="s">
        <v>41</v>
      </c>
      <c r="L87" s="2" t="s">
        <v>39</v>
      </c>
      <c r="M87" s="2">
        <v>0.08</v>
      </c>
      <c r="N87" s="14">
        <v>0.26</v>
      </c>
      <c r="O87" s="6"/>
      <c r="P87" s="2"/>
      <c r="Q87" s="2"/>
      <c r="U87" s="6" t="s">
        <v>41</v>
      </c>
      <c r="V87" s="2" t="s">
        <v>39</v>
      </c>
      <c r="W87" s="2">
        <v>0.08</v>
      </c>
      <c r="X87" s="14">
        <v>0.48</v>
      </c>
      <c r="Y87" s="6"/>
      <c r="Z87" s="2"/>
      <c r="AA87" s="2"/>
      <c r="AB87" s="15"/>
      <c r="AC87" s="16"/>
      <c r="AD87" s="15"/>
      <c r="AE87" s="15"/>
      <c r="AF87" s="6" t="s">
        <v>41</v>
      </c>
      <c r="AG87" s="2" t="s">
        <v>39</v>
      </c>
      <c r="AH87" s="2">
        <v>0.08</v>
      </c>
      <c r="AI87" s="14">
        <v>0.48</v>
      </c>
      <c r="AJ87" s="6"/>
      <c r="AK87" s="2"/>
      <c r="AL87" s="2"/>
    </row>
    <row r="88" spans="1:38" ht="12.75">
      <c r="A88" s="6" t="s">
        <v>41</v>
      </c>
      <c r="B88" s="1" t="s">
        <v>63</v>
      </c>
      <c r="C88" s="6">
        <f>SUM(C80:C87)</f>
        <v>1459.4299999999998</v>
      </c>
      <c r="D88" s="6">
        <f>SUM(D80:D87)</f>
        <v>539.1699999999998</v>
      </c>
      <c r="E88" s="6">
        <f>(C88-D88)*100/ABS(D88)</f>
        <v>170.68086132388677</v>
      </c>
      <c r="F88" s="2" t="s">
        <v>12</v>
      </c>
      <c r="G88" s="2"/>
      <c r="K88" s="6" t="s">
        <v>41</v>
      </c>
      <c r="L88" s="1" t="s">
        <v>63</v>
      </c>
      <c r="M88" s="6">
        <f>SUM(M80:M87)</f>
        <v>1630.2400000000002</v>
      </c>
      <c r="N88" s="6">
        <f>SUM(N80:N87)</f>
        <v>645.5799999999999</v>
      </c>
      <c r="O88" s="6">
        <f>(M88-N88)*100/ABS(N88)</f>
        <v>152.52331237027175</v>
      </c>
      <c r="P88" s="2" t="s">
        <v>12</v>
      </c>
      <c r="Q88" s="2"/>
      <c r="U88" s="6" t="s">
        <v>41</v>
      </c>
      <c r="V88" s="1" t="s">
        <v>63</v>
      </c>
      <c r="W88" s="6">
        <f>SUM(W80:W87)</f>
        <v>1796.84</v>
      </c>
      <c r="X88" s="6">
        <f>SUM(X80:X87)</f>
        <v>749.17</v>
      </c>
      <c r="Y88" s="6">
        <f>(W88-X88)*100/ABS(X88)</f>
        <v>139.84409413083813</v>
      </c>
      <c r="Z88" s="2" t="s">
        <v>12</v>
      </c>
      <c r="AA88" s="2"/>
      <c r="AB88" s="15"/>
      <c r="AC88" s="16"/>
      <c r="AD88" s="15"/>
      <c r="AE88" s="15"/>
      <c r="AF88" s="6" t="s">
        <v>41</v>
      </c>
      <c r="AG88" s="1" t="s">
        <v>63</v>
      </c>
      <c r="AH88" s="6">
        <f>SUM(AH80:AH87)</f>
        <v>1978.61</v>
      </c>
      <c r="AI88" s="6">
        <f>SUM(AI80:AI87)</f>
        <v>1117.35</v>
      </c>
      <c r="AJ88" s="6">
        <f>(AH88-AI88)*100/ABS(AI88)</f>
        <v>77.08059247326264</v>
      </c>
      <c r="AK88" s="2" t="s">
        <v>12</v>
      </c>
      <c r="AL88" s="2"/>
    </row>
    <row r="89" spans="1:38" ht="12.75">
      <c r="A89" s="1" t="s">
        <v>64</v>
      </c>
      <c r="B89" s="1" t="s">
        <v>65</v>
      </c>
      <c r="C89" s="6">
        <f>+C58+C67+C75+C88</f>
        <v>2874.3599999999997</v>
      </c>
      <c r="D89" s="6">
        <f>+D58+D67+D75+D88</f>
        <v>1843.8599999999997</v>
      </c>
      <c r="E89" s="6">
        <f>(C89-D89)*100/ABS(D89)</f>
        <v>55.888191077413694</v>
      </c>
      <c r="F89" s="2" t="s">
        <v>12</v>
      </c>
      <c r="G89" s="2"/>
      <c r="K89" s="1" t="s">
        <v>64</v>
      </c>
      <c r="L89" s="1" t="s">
        <v>65</v>
      </c>
      <c r="M89" s="6">
        <f>+M58+M67+M75+M88</f>
        <v>3095.0200000000004</v>
      </c>
      <c r="N89" s="6">
        <f>+N58+N67+N75+N88</f>
        <v>2020.36</v>
      </c>
      <c r="O89" s="6">
        <f>(M89-N89)*100/ABS(N89)</f>
        <v>53.191510423884885</v>
      </c>
      <c r="P89" s="2" t="s">
        <v>12</v>
      </c>
      <c r="Q89" s="2"/>
      <c r="U89" s="1" t="s">
        <v>64</v>
      </c>
      <c r="V89" s="1" t="s">
        <v>65</v>
      </c>
      <c r="W89" s="6">
        <f>+W58+W67+W75+W88</f>
        <v>3358.01</v>
      </c>
      <c r="X89" s="6">
        <f>+X58+X67+X75+X88</f>
        <v>2543.5799999999995</v>
      </c>
      <c r="Y89" s="6">
        <f>(W89-X89)*100/ABS(X89)</f>
        <v>32.01904402456384</v>
      </c>
      <c r="Z89" s="2" t="s">
        <v>12</v>
      </c>
      <c r="AA89" s="2"/>
      <c r="AB89" s="16"/>
      <c r="AC89" s="16"/>
      <c r="AD89" s="15"/>
      <c r="AE89" s="15"/>
      <c r="AF89" s="1" t="s">
        <v>64</v>
      </c>
      <c r="AG89" s="1" t="s">
        <v>65</v>
      </c>
      <c r="AH89" s="6">
        <f>+AH58+AH67+AH75+AH88</f>
        <v>3969.17</v>
      </c>
      <c r="AI89" s="6">
        <f>+AI58+AI67+AI75+AI88</f>
        <v>2876.1000000000004</v>
      </c>
      <c r="AJ89" s="6">
        <f>(AH89-AI89)*100/ABS(AI89)</f>
        <v>38.005284934459844</v>
      </c>
      <c r="AK89" s="2" t="s">
        <v>12</v>
      </c>
      <c r="AL89" s="2"/>
    </row>
    <row r="90" spans="1:38" ht="12.75">
      <c r="A90" s="2"/>
      <c r="B90" s="2"/>
      <c r="C90" s="2"/>
      <c r="D90" s="2"/>
      <c r="E90" s="6"/>
      <c r="F90" s="2"/>
      <c r="G90" s="2"/>
      <c r="K90" s="2"/>
      <c r="L90" s="2"/>
      <c r="M90" s="2"/>
      <c r="N90" s="2"/>
      <c r="O90" s="6"/>
      <c r="P90" s="2"/>
      <c r="Q90" s="2"/>
      <c r="U90" s="2"/>
      <c r="V90" s="2"/>
      <c r="W90" s="2"/>
      <c r="X90" s="2"/>
      <c r="Y90" s="6"/>
      <c r="Z90" s="2"/>
      <c r="AA90" s="2"/>
      <c r="AB90" s="16"/>
      <c r="AC90" s="16"/>
      <c r="AD90" s="15"/>
      <c r="AE90" s="15"/>
      <c r="AF90" s="2"/>
      <c r="AG90" s="2"/>
      <c r="AH90" s="2"/>
      <c r="AI90" s="2"/>
      <c r="AJ90" s="6"/>
      <c r="AK90" s="2"/>
      <c r="AL90" s="2"/>
    </row>
    <row r="91" spans="1:38" ht="12.75">
      <c r="A91" s="1" t="s">
        <v>66</v>
      </c>
      <c r="B91" s="1" t="s">
        <v>67</v>
      </c>
      <c r="C91" s="2">
        <f>+C49-C89</f>
        <v>2640.9000000000005</v>
      </c>
      <c r="D91" s="2">
        <f>+D49-D89</f>
        <v>2082.26</v>
      </c>
      <c r="E91" s="6">
        <f>(C91-D91)*100/ABS(D91)</f>
        <v>26.828542064871833</v>
      </c>
      <c r="F91" s="2" t="s">
        <v>12</v>
      </c>
      <c r="G91" s="2"/>
      <c r="K91" s="1" t="s">
        <v>66</v>
      </c>
      <c r="L91" s="1" t="s">
        <v>67</v>
      </c>
      <c r="M91" s="2">
        <f>+M49-M89</f>
        <v>2643.7200000000003</v>
      </c>
      <c r="N91" s="2">
        <f>+N49-N89</f>
        <v>2030.5200000000002</v>
      </c>
      <c r="O91" s="6">
        <f>(M91-N91)*100/ABS(N91)</f>
        <v>30.19916080609893</v>
      </c>
      <c r="P91" s="2" t="s">
        <v>12</v>
      </c>
      <c r="Q91" s="2"/>
      <c r="U91" s="1" t="s">
        <v>66</v>
      </c>
      <c r="V91" s="1" t="s">
        <v>67</v>
      </c>
      <c r="W91" s="2">
        <f>+W49-W89</f>
        <v>7533.729999999998</v>
      </c>
      <c r="X91" s="2">
        <f>+X49-X89</f>
        <v>4733.970000000001</v>
      </c>
      <c r="Y91" s="6">
        <f>(W91-X91)*100/ABS(X91)</f>
        <v>59.14190415232872</v>
      </c>
      <c r="Z91" s="2" t="s">
        <v>12</v>
      </c>
      <c r="AA91" s="2"/>
      <c r="AB91" s="16"/>
      <c r="AC91" s="16"/>
      <c r="AD91" s="15"/>
      <c r="AE91" s="15"/>
      <c r="AF91" s="1" t="s">
        <v>66</v>
      </c>
      <c r="AG91" s="1" t="s">
        <v>67</v>
      </c>
      <c r="AH91" s="2">
        <f>+AH49-AH89</f>
        <v>7222.789999999999</v>
      </c>
      <c r="AI91" s="2">
        <f>+AI49-AI89</f>
        <v>5021.249999999999</v>
      </c>
      <c r="AJ91" s="6">
        <f>(AH91-AI91)*100/ABS(AI91)</f>
        <v>43.844461040577556</v>
      </c>
      <c r="AK91" s="2" t="s">
        <v>12</v>
      </c>
      <c r="AL91" s="2"/>
    </row>
    <row r="92" spans="28:31" ht="12.75">
      <c r="AB92" s="16"/>
      <c r="AC92" s="16"/>
      <c r="AD92" s="15"/>
      <c r="AE92" s="15"/>
    </row>
    <row r="93" spans="28:31" ht="12.75">
      <c r="AB93" s="16"/>
      <c r="AC93" s="16"/>
      <c r="AD93" s="15"/>
      <c r="AE93" s="15"/>
    </row>
    <row r="94" spans="1:32" ht="12.75">
      <c r="A94" t="s">
        <v>68</v>
      </c>
      <c r="K94" t="s">
        <v>68</v>
      </c>
      <c r="U94" t="s">
        <v>68</v>
      </c>
      <c r="AB94" s="15"/>
      <c r="AC94" s="16"/>
      <c r="AD94" s="15"/>
      <c r="AE94" s="15"/>
      <c r="AF94" t="s">
        <v>68</v>
      </c>
    </row>
    <row r="95" spans="28:31" ht="12.75">
      <c r="AB95" s="15"/>
      <c r="AC95" s="16"/>
      <c r="AD95" s="15"/>
      <c r="AE95" s="15"/>
    </row>
    <row r="96" spans="28:31" ht="12.75">
      <c r="AB96" s="15"/>
      <c r="AC96" s="15"/>
      <c r="AD96" s="15"/>
      <c r="AE96" s="15"/>
    </row>
    <row r="97" spans="28:31" ht="12.75">
      <c r="AB97" s="15"/>
      <c r="AC97" s="15"/>
      <c r="AD97" s="15"/>
      <c r="AE97" s="15"/>
    </row>
    <row r="98" spans="5:31" ht="12.75">
      <c r="E98" t="s">
        <v>41</v>
      </c>
      <c r="O98" t="s">
        <v>41</v>
      </c>
      <c r="Y98" t="s">
        <v>41</v>
      </c>
      <c r="AB98" s="15"/>
      <c r="AC98" s="15"/>
      <c r="AD98" s="15"/>
      <c r="AE98" s="15"/>
    </row>
    <row r="99" spans="28:31" ht="12.75">
      <c r="AB99" s="15"/>
      <c r="AC99" s="15"/>
      <c r="AD99" s="15"/>
      <c r="AE99" s="15"/>
    </row>
    <row r="100" spans="28:31" ht="12.75">
      <c r="AB100" s="15"/>
      <c r="AC100" s="15"/>
      <c r="AD100" s="15"/>
      <c r="AE100" s="15"/>
    </row>
    <row r="101" spans="28:31" ht="12.75">
      <c r="AB101" s="15"/>
      <c r="AC101" s="15"/>
      <c r="AD101" s="15"/>
      <c r="AE101" s="1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yash</cp:lastModifiedBy>
  <cp:lastPrinted>2007-07-12T07:19:38Z</cp:lastPrinted>
  <dcterms:created xsi:type="dcterms:W3CDTF">2007-02-26T06:15:18Z</dcterms:created>
  <dcterms:modified xsi:type="dcterms:W3CDTF">2008-01-10T07:10:00Z</dcterms:modified>
  <cp:category/>
  <cp:version/>
  <cp:contentType/>
  <cp:contentStatus/>
</cp:coreProperties>
</file>