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<sst xmlns="http://schemas.openxmlformats.org/spreadsheetml/2006/main" count="205" uniqueCount="73">
  <si>
    <t xml:space="preserve">  MINISTRY/DEPARTMENT:COMMUNICATIONS/TELECOMMUNICATIONS</t>
  </si>
  <si>
    <t xml:space="preserve"> STATEMENT  OF RECEIPTS AND  DISBURSEMENTS FOR THE YEAR 2005-06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</si>
  <si>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</si>
  <si>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</si>
  <si>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</si>
  <si>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</si>
  <si>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</si>
  <si>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</si>
  <si>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</si>
  <si>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March2006(Final)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</si>
  <si>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</si>
  <si>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</si>
  <si>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</si>
  <si>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</si>
  <si>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</si>
  <si>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</si>
  <si>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</si>
  <si>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</si>
  <si>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</si>
  <si>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</si>
  <si>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</si>
  <si>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</si>
  <si>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</si>
  <si>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</si>
  <si>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</si>
  <si>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</si>
  <si>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</si>
  <si>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</si>
  <si>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</si>
  <si>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</si>
  <si>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</si>
  <si>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</si>
  <si>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</si>
  <si>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</si>
  <si>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</si>
  <si>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</si>
  <si>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</si>
  <si>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</si>
  <si>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</si>
  <si>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</si>
  <si>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</si>
  <si>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</si>
  <si>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</si>
  <si>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 xml:space="preserve"> 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</si>
  <si>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</si>
  <si>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</si>
  <si>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</si>
  <si>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</si>
  <si>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</si>
  <si>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</si>
  <si>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</si>
  <si>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</si>
  <si>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</si>
  <si>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</si>
  <si>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</si>
  <si>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</si>
  <si>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</si>
  <si>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</si>
  <si>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</si>
  <si>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</si>
  <si>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</si>
  <si>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</si>
  <si>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</si>
  <si>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</si>
  <si>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</si>
  <si>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</si>
  <si>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</si>
  <si>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</si>
  <si>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</si>
  <si>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</si>
  <si>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</si>
  <si>
    <t xml:space="preserve"> STATEMENT  OF RECEIPTS AND  DISBURSEMENTS FOR THE YEAR 2006-07</t>
  </si>
  <si>
    <t>Aug'06</t>
  </si>
</sst>
</file>

<file path=xl/styles.xml><?xml version="1.0" encoding="utf-8"?>
<styleSheet xmlns="http://schemas.openxmlformats.org/spreadsheetml/2006/main">
  <numFmts count="8">
    <numFmt numFmtId="5" formatCode="&quot;Rs.&quot;#,##0;\-&quot;Rs.&quot;#,##0"/>
    <numFmt numFmtId="6" formatCode="&quot;Rs.&quot;#,##0;[Red]\-&quot;Rs.&quot;#,##0"/>
    <numFmt numFmtId="7" formatCode="&quot;Rs.&quot;#,##0.00;\-&quot;Rs.&quot;#,##0.00"/>
    <numFmt numFmtId="8" formatCode="&quot;Rs.&quot;#,##0.00;[Red]\-&quot;Rs.&quot;#,##0.00"/>
    <numFmt numFmtId="42" formatCode="_-&quot;Rs.&quot;* #,##0_-;\-&quot;Rs.&quot;* #,##0_-;_-&quot;Rs.&quot;* &quot;-&quot;_-;_-@_-"/>
    <numFmt numFmtId="41" formatCode="_-* #,##0_-;\-* #,##0_-;_-* &quot;-&quot;_-;_-@_-"/>
    <numFmt numFmtId="44" formatCode="_-&quot;Rs.&quot;* #,##0.00_-;\-&quot;Rs.&quot;* #,##0.00_-;_-&quot;Rs.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17" fontId="1" fillId="0" borderId="1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S96"/>
  <sheetViews>
    <sheetView tabSelected="1" workbookViewId="0" topLeftCell="J1">
      <selection activeCell="N97" sqref="N97"/>
    </sheetView>
  </sheetViews>
  <sheetFormatPr defaultColWidth="9.140625" defaultRowHeight="12.75"/>
  <cols>
    <col min="3" max="3" width="29.28125" style="0" customWidth="1"/>
    <col min="14" max="14" width="27.421875" style="0" customWidth="1"/>
  </cols>
  <sheetData>
    <row r="3" spans="2:19" ht="12.75">
      <c r="B3" s="1" t="s">
        <v>0</v>
      </c>
      <c r="D3" s="1"/>
      <c r="E3" s="1"/>
      <c r="F3" s="1"/>
      <c r="G3" s="1"/>
      <c r="H3" s="2"/>
      <c r="M3" s="1" t="s">
        <v>0</v>
      </c>
      <c r="O3" s="1"/>
      <c r="P3" s="1"/>
      <c r="Q3" s="1"/>
      <c r="R3" s="1"/>
      <c r="S3" s="2"/>
    </row>
    <row r="4" spans="2:19" ht="12.75">
      <c r="B4" s="1" t="s">
        <v>1</v>
      </c>
      <c r="C4" s="3"/>
      <c r="D4" s="1"/>
      <c r="E4" s="1"/>
      <c r="F4" s="1"/>
      <c r="G4" s="1"/>
      <c r="H4" s="1"/>
      <c r="M4" s="1" t="s">
        <v>71</v>
      </c>
      <c r="N4" s="3"/>
      <c r="O4" s="1"/>
      <c r="P4" s="1"/>
      <c r="Q4" s="1"/>
      <c r="R4" s="1"/>
      <c r="S4" s="1"/>
    </row>
    <row r="5" spans="2:19" ht="12.75">
      <c r="B5" s="2"/>
      <c r="C5" s="2"/>
      <c r="D5" s="2"/>
      <c r="E5" s="2"/>
      <c r="F5" s="4" t="s">
        <v>2</v>
      </c>
      <c r="H5" s="2"/>
      <c r="M5" s="2"/>
      <c r="N5" s="2"/>
      <c r="O5" s="2"/>
      <c r="P5" s="2"/>
      <c r="Q5" s="4" t="s">
        <v>2</v>
      </c>
      <c r="S5" s="2"/>
    </row>
    <row r="6" spans="2:19" ht="12.75">
      <c r="B6" s="2"/>
      <c r="C6" s="2"/>
      <c r="D6" s="2"/>
      <c r="E6" s="2"/>
      <c r="F6" s="2"/>
      <c r="G6" s="2"/>
      <c r="H6" s="2"/>
      <c r="M6" s="2"/>
      <c r="N6" s="2"/>
      <c r="O6" s="2"/>
      <c r="P6" s="2"/>
      <c r="Q6" s="2"/>
      <c r="R6" s="2"/>
      <c r="S6" s="2"/>
    </row>
    <row r="7" spans="2:19" ht="12.75"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/>
      <c r="H7" s="2"/>
      <c r="M7" s="1" t="s">
        <v>3</v>
      </c>
      <c r="N7" s="1" t="s">
        <v>4</v>
      </c>
      <c r="O7" s="1" t="s">
        <v>5</v>
      </c>
      <c r="P7" s="1" t="s">
        <v>6</v>
      </c>
      <c r="Q7" s="1" t="s">
        <v>7</v>
      </c>
      <c r="R7" s="1"/>
      <c r="S7" s="2"/>
    </row>
    <row r="8" spans="2:19" ht="12.75">
      <c r="B8" s="1"/>
      <c r="C8" s="1"/>
      <c r="D8" s="1" t="s">
        <v>8</v>
      </c>
      <c r="E8" s="1"/>
      <c r="F8" s="1"/>
      <c r="G8" s="1"/>
      <c r="H8" s="2"/>
      <c r="M8" s="1"/>
      <c r="N8" s="1"/>
      <c r="O8" s="1" t="s">
        <v>8</v>
      </c>
      <c r="P8" s="1"/>
      <c r="Q8" s="1"/>
      <c r="R8" s="1"/>
      <c r="S8" s="2"/>
    </row>
    <row r="9" spans="2:19" ht="12.75">
      <c r="B9" s="1"/>
      <c r="C9" s="1"/>
      <c r="D9" s="5" t="s">
        <v>9</v>
      </c>
      <c r="E9" s="1"/>
      <c r="F9" s="1"/>
      <c r="G9" s="1"/>
      <c r="H9" s="2"/>
      <c r="M9" s="1"/>
      <c r="N9" s="1"/>
      <c r="O9" s="13" t="s">
        <v>72</v>
      </c>
      <c r="P9" s="1"/>
      <c r="Q9" s="1"/>
      <c r="R9" s="1"/>
      <c r="S9" s="2"/>
    </row>
    <row r="10" spans="2:19" ht="12.75">
      <c r="B10" s="2"/>
      <c r="C10" s="2"/>
      <c r="D10" s="2"/>
      <c r="E10" s="2"/>
      <c r="F10" s="2"/>
      <c r="G10" s="2"/>
      <c r="H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1" t="s">
        <v>10</v>
      </c>
      <c r="D11" s="2"/>
      <c r="E11" s="2"/>
      <c r="F11" s="2"/>
      <c r="G11" s="2"/>
      <c r="H11" s="2"/>
      <c r="M11" s="2"/>
      <c r="N11" s="1" t="s">
        <v>10</v>
      </c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1" t="s">
        <v>11</v>
      </c>
      <c r="D13" s="2"/>
      <c r="E13" s="2"/>
      <c r="F13" s="2"/>
      <c r="G13" s="2"/>
      <c r="H13" s="2"/>
      <c r="M13" s="2"/>
      <c r="N13" s="1" t="s">
        <v>11</v>
      </c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M14" s="2"/>
      <c r="N14" s="2"/>
      <c r="O14" s="2"/>
      <c r="P14" s="2"/>
      <c r="Q14" s="2"/>
      <c r="R14" s="2"/>
      <c r="S14" s="2"/>
    </row>
    <row r="15" spans="2:19" ht="12.75">
      <c r="B15" s="2"/>
      <c r="C15" s="1" t="s">
        <v>12</v>
      </c>
      <c r="D15" s="2"/>
      <c r="E15" s="2"/>
      <c r="F15" s="2"/>
      <c r="G15" s="2"/>
      <c r="H15" s="2"/>
      <c r="M15" s="2"/>
      <c r="N15" s="1" t="s">
        <v>12</v>
      </c>
      <c r="O15" s="2"/>
      <c r="P15" s="2"/>
      <c r="Q15" s="2"/>
      <c r="R15" s="2"/>
      <c r="S15" s="2"/>
    </row>
    <row r="16" spans="2:19" ht="12.75">
      <c r="B16" s="2"/>
      <c r="C16" s="2" t="s">
        <v>13</v>
      </c>
      <c r="D16" s="2">
        <v>1.65</v>
      </c>
      <c r="E16" s="6">
        <v>2.66</v>
      </c>
      <c r="F16" s="6">
        <f>(D16-E16)*100/ABS(E16)</f>
        <v>-37.96992481203009</v>
      </c>
      <c r="G16" s="2" t="s">
        <v>14</v>
      </c>
      <c r="H16" s="2"/>
      <c r="M16" s="2"/>
      <c r="N16" s="2" t="s">
        <v>13</v>
      </c>
      <c r="O16" s="2">
        <v>0.68</v>
      </c>
      <c r="P16" s="6">
        <v>0.63</v>
      </c>
      <c r="Q16" s="6">
        <f>(O16-P16)*100/ABS(P16)</f>
        <v>7.936507936507944</v>
      </c>
      <c r="R16" s="2" t="s">
        <v>14</v>
      </c>
      <c r="S16" s="2"/>
    </row>
    <row r="17" spans="2:19" ht="12.75">
      <c r="B17" s="2"/>
      <c r="C17" s="2" t="s">
        <v>15</v>
      </c>
      <c r="D17" s="2"/>
      <c r="E17" s="2"/>
      <c r="F17" s="6"/>
      <c r="G17" s="2"/>
      <c r="H17" s="2"/>
      <c r="M17" s="2"/>
      <c r="N17" s="2" t="s">
        <v>15</v>
      </c>
      <c r="O17" s="2"/>
      <c r="P17" s="2"/>
      <c r="Q17" s="6"/>
      <c r="R17" s="2"/>
      <c r="S17" s="2"/>
    </row>
    <row r="18" spans="2:19" ht="12.75">
      <c r="B18" s="2"/>
      <c r="H18" s="2"/>
      <c r="M18" s="2"/>
      <c r="S18" s="2"/>
    </row>
    <row r="19" spans="2:19" ht="12.75">
      <c r="B19" s="2"/>
      <c r="C19" s="2" t="s">
        <v>16</v>
      </c>
      <c r="D19" s="2">
        <f>12313.25-D16-D36</f>
        <v>12273.07</v>
      </c>
      <c r="E19" s="6">
        <f>10044.86-E16-E36</f>
        <v>9986.560000000001</v>
      </c>
      <c r="F19" s="6">
        <f>(D19-E19)*100/ABS(E19)</f>
        <v>22.89587205203792</v>
      </c>
      <c r="G19" s="2" t="s">
        <v>14</v>
      </c>
      <c r="H19" s="2"/>
      <c r="M19" s="2"/>
      <c r="N19" s="2" t="s">
        <v>16</v>
      </c>
      <c r="O19" s="2">
        <f>2880.31-O16-O36</f>
        <v>2865.81</v>
      </c>
      <c r="P19" s="6">
        <f>2361.41-P16-P36</f>
        <v>2343.7099999999996</v>
      </c>
      <c r="Q19" s="6">
        <f>(O19-P19)*100/ABS(P19)</f>
        <v>22.27664685477301</v>
      </c>
      <c r="R19" s="2" t="s">
        <v>14</v>
      </c>
      <c r="S19" s="2"/>
    </row>
    <row r="20" spans="2:19" ht="12.75">
      <c r="B20" s="2"/>
      <c r="C20" s="7" t="s">
        <v>17</v>
      </c>
      <c r="D20">
        <v>0</v>
      </c>
      <c r="E20" s="8">
        <v>0.3</v>
      </c>
      <c r="H20" s="2"/>
      <c r="M20" s="2"/>
      <c r="N20" s="7" t="s">
        <v>17</v>
      </c>
      <c r="O20">
        <v>0</v>
      </c>
      <c r="P20" s="8">
        <v>0</v>
      </c>
      <c r="S20" s="2"/>
    </row>
    <row r="21" spans="2:19" ht="12.75">
      <c r="B21" s="2"/>
      <c r="C21" s="2" t="s">
        <v>18</v>
      </c>
      <c r="D21" s="2">
        <v>17.5</v>
      </c>
      <c r="E21" s="6">
        <v>42.35</v>
      </c>
      <c r="F21" s="6"/>
      <c r="G21" s="2"/>
      <c r="H21" s="2"/>
      <c r="M21" s="2"/>
      <c r="N21" s="2" t="s">
        <v>18</v>
      </c>
      <c r="O21" s="2">
        <v>7.01</v>
      </c>
      <c r="P21" s="6">
        <v>6.13</v>
      </c>
      <c r="Q21" s="6"/>
      <c r="R21" s="2"/>
      <c r="S21" s="2"/>
    </row>
    <row r="22" spans="2:19" ht="12.75">
      <c r="B22" s="2"/>
      <c r="C22" s="2" t="s">
        <v>19</v>
      </c>
      <c r="D22" s="2">
        <v>1611.17</v>
      </c>
      <c r="E22" s="2">
        <v>766.69</v>
      </c>
      <c r="F22" s="6"/>
      <c r="G22" s="2"/>
      <c r="H22" s="2"/>
      <c r="M22" s="2"/>
      <c r="N22" s="2" t="s">
        <v>19</v>
      </c>
      <c r="O22" s="2">
        <v>0</v>
      </c>
      <c r="P22" s="2">
        <v>0</v>
      </c>
      <c r="Q22" s="6"/>
      <c r="R22" s="2"/>
      <c r="S22" s="2"/>
    </row>
    <row r="23" spans="2:19" ht="12.75">
      <c r="B23" s="2"/>
      <c r="C23" s="2" t="s">
        <v>20</v>
      </c>
      <c r="D23" s="6">
        <v>577.95</v>
      </c>
      <c r="E23" s="6">
        <v>599.2</v>
      </c>
      <c r="F23" s="6"/>
      <c r="G23" s="2"/>
      <c r="H23" s="2"/>
      <c r="M23" s="2"/>
      <c r="N23" s="2" t="s">
        <v>20</v>
      </c>
      <c r="O23" s="6">
        <v>230.26</v>
      </c>
      <c r="P23" s="6">
        <v>223.53</v>
      </c>
      <c r="Q23" s="6"/>
      <c r="R23" s="2"/>
      <c r="S23" s="2"/>
    </row>
    <row r="24" spans="2:19" ht="12.75">
      <c r="B24" s="2"/>
      <c r="C24" s="7" t="s">
        <v>21</v>
      </c>
      <c r="D24" s="9">
        <v>4</v>
      </c>
      <c r="E24" s="6">
        <v>0.5</v>
      </c>
      <c r="F24" s="6"/>
      <c r="G24" s="2"/>
      <c r="H24" s="2"/>
      <c r="M24" s="2"/>
      <c r="N24" s="7" t="s">
        <v>21</v>
      </c>
      <c r="O24" s="9">
        <v>0</v>
      </c>
      <c r="P24" s="6">
        <v>1.9</v>
      </c>
      <c r="Q24" s="6"/>
      <c r="R24" s="2"/>
      <c r="S24" s="2"/>
    </row>
    <row r="25" spans="2:19" ht="12.75">
      <c r="B25" s="2"/>
      <c r="C25" s="2" t="s">
        <v>22</v>
      </c>
      <c r="D25" s="2">
        <v>-2.07</v>
      </c>
      <c r="E25" s="2">
        <v>0.37</v>
      </c>
      <c r="F25" s="6"/>
      <c r="G25" s="2"/>
      <c r="H25" s="2"/>
      <c r="M25" s="2"/>
      <c r="N25" s="2" t="s">
        <v>22</v>
      </c>
      <c r="O25" s="2">
        <v>0.07</v>
      </c>
      <c r="P25" s="2">
        <v>-2.14</v>
      </c>
      <c r="Q25" s="6"/>
      <c r="R25" s="2"/>
      <c r="S25" s="2"/>
    </row>
    <row r="26" spans="2:19" ht="12.75">
      <c r="B26" s="2"/>
      <c r="C26" s="7" t="s">
        <v>23</v>
      </c>
      <c r="D26" s="6">
        <v>0.14</v>
      </c>
      <c r="E26" s="6">
        <v>0.12</v>
      </c>
      <c r="F26" s="6"/>
      <c r="G26" s="2"/>
      <c r="H26" s="2"/>
      <c r="M26" s="2"/>
      <c r="N26" s="7" t="s">
        <v>23</v>
      </c>
      <c r="O26" s="6">
        <v>0.07</v>
      </c>
      <c r="P26" s="6">
        <v>0.07</v>
      </c>
      <c r="Q26" s="6"/>
      <c r="R26" s="2"/>
      <c r="S26" s="2"/>
    </row>
    <row r="27" spans="2:19" ht="12.75">
      <c r="B27" s="2"/>
      <c r="C27" s="2" t="s">
        <v>24</v>
      </c>
      <c r="D27" s="2">
        <v>0.02</v>
      </c>
      <c r="E27" s="2">
        <v>0.05</v>
      </c>
      <c r="F27" s="6"/>
      <c r="G27" s="2"/>
      <c r="H27" s="2"/>
      <c r="M27" s="2"/>
      <c r="N27" s="2" t="s">
        <v>24</v>
      </c>
      <c r="O27" s="2">
        <v>0</v>
      </c>
      <c r="P27" s="2">
        <v>0</v>
      </c>
      <c r="Q27" s="6"/>
      <c r="R27" s="2"/>
      <c r="S27" s="2"/>
    </row>
    <row r="28" spans="2:19" ht="12.75">
      <c r="B28" s="2"/>
      <c r="C28" s="2" t="s">
        <v>25</v>
      </c>
      <c r="D28" s="2">
        <v>10064.36</v>
      </c>
      <c r="E28" s="2">
        <v>7975.88</v>
      </c>
      <c r="F28" s="6"/>
      <c r="G28" s="2"/>
      <c r="H28" s="2"/>
      <c r="M28" s="2"/>
      <c r="N28" s="2" t="s">
        <v>25</v>
      </c>
      <c r="O28" s="2">
        <v>2628.4</v>
      </c>
      <c r="P28" s="2">
        <v>2114.22</v>
      </c>
      <c r="Q28" s="6"/>
      <c r="R28" s="2"/>
      <c r="S28" s="2"/>
    </row>
    <row r="29" spans="2:19" ht="12.75">
      <c r="B29" s="2"/>
      <c r="C29" s="7" t="s">
        <v>26</v>
      </c>
      <c r="D29" s="2">
        <v>0</v>
      </c>
      <c r="E29" s="6">
        <v>601.1</v>
      </c>
      <c r="F29" s="6"/>
      <c r="G29" s="2"/>
      <c r="H29" s="2"/>
      <c r="M29" s="2"/>
      <c r="N29" s="7" t="s">
        <v>26</v>
      </c>
      <c r="O29" s="2">
        <v>0</v>
      </c>
      <c r="P29" s="6">
        <v>0</v>
      </c>
      <c r="Q29" s="6"/>
      <c r="R29" s="2"/>
      <c r="S29" s="2"/>
    </row>
    <row r="30" spans="2:19" ht="12.75">
      <c r="B30" s="2"/>
      <c r="D30" s="6">
        <f>SUM(D21:D28)</f>
        <v>12273.07</v>
      </c>
      <c r="E30" s="6">
        <f>SUM(E20:E29)</f>
        <v>9986.56</v>
      </c>
      <c r="F30" s="6">
        <f>(D30-E30)*100/ABS(E30)</f>
        <v>22.895872052037944</v>
      </c>
      <c r="G30" s="2" t="s">
        <v>14</v>
      </c>
      <c r="H30" s="6"/>
      <c r="M30" s="2"/>
      <c r="O30" s="6">
        <f>SUM(O21:O28)</f>
        <v>2865.81</v>
      </c>
      <c r="P30" s="6">
        <f>SUM(P20:P29)</f>
        <v>2343.71</v>
      </c>
      <c r="Q30" s="6">
        <f>(O30-P30)*100/ABS(P30)</f>
        <v>22.276646854772984</v>
      </c>
      <c r="R30" s="2" t="s">
        <v>14</v>
      </c>
      <c r="S30" s="6"/>
    </row>
    <row r="31" spans="2:19" ht="12.75">
      <c r="B31" s="2"/>
      <c r="C31" s="2" t="s">
        <v>27</v>
      </c>
      <c r="D31" s="2"/>
      <c r="E31" s="2"/>
      <c r="F31" s="6"/>
      <c r="G31" s="2"/>
      <c r="H31" s="2"/>
      <c r="M31" s="2"/>
      <c r="N31" s="2" t="s">
        <v>27</v>
      </c>
      <c r="O31" s="2"/>
      <c r="P31" s="2"/>
      <c r="Q31" s="6"/>
      <c r="R31" s="2"/>
      <c r="S31" s="2"/>
    </row>
    <row r="32" spans="2:19" ht="12.75">
      <c r="B32" s="2"/>
      <c r="C32" s="2"/>
      <c r="D32" s="2"/>
      <c r="E32" s="2"/>
      <c r="F32" s="6"/>
      <c r="G32" s="2"/>
      <c r="H32" s="2"/>
      <c r="M32" s="2"/>
      <c r="N32" s="2"/>
      <c r="O32" s="2"/>
      <c r="P32" s="2"/>
      <c r="Q32" s="6"/>
      <c r="R32" s="2"/>
      <c r="S32" s="2"/>
    </row>
    <row r="33" spans="2:19" ht="12.75">
      <c r="B33" s="2"/>
      <c r="C33" s="1" t="s">
        <v>28</v>
      </c>
      <c r="D33" s="2"/>
      <c r="E33" s="2"/>
      <c r="F33" s="6"/>
      <c r="G33" s="2"/>
      <c r="H33" s="2"/>
      <c r="M33" s="2"/>
      <c r="N33" s="1" t="s">
        <v>28</v>
      </c>
      <c r="O33" s="2"/>
      <c r="P33" s="2"/>
      <c r="Q33" s="6"/>
      <c r="R33" s="2"/>
      <c r="S33" s="2"/>
    </row>
    <row r="34" spans="2:19" ht="12.75">
      <c r="B34" s="2"/>
      <c r="C34" s="2"/>
      <c r="D34" s="2"/>
      <c r="E34" s="2"/>
      <c r="F34" s="6"/>
      <c r="G34" s="2"/>
      <c r="H34" s="2"/>
      <c r="M34" s="2"/>
      <c r="N34" s="2"/>
      <c r="O34" s="2"/>
      <c r="P34" s="2"/>
      <c r="Q34" s="6"/>
      <c r="R34" s="2"/>
      <c r="S34" s="2"/>
    </row>
    <row r="35" spans="2:19" ht="12.75">
      <c r="B35" s="2"/>
      <c r="C35" s="2" t="s">
        <v>29</v>
      </c>
      <c r="D35" s="2"/>
      <c r="E35" s="2"/>
      <c r="F35" s="6"/>
      <c r="G35" s="2"/>
      <c r="H35" s="2"/>
      <c r="M35" s="2"/>
      <c r="N35" s="2" t="s">
        <v>29</v>
      </c>
      <c r="O35" s="2"/>
      <c r="P35" s="2"/>
      <c r="Q35" s="6"/>
      <c r="R35" s="2"/>
      <c r="S35" s="2"/>
    </row>
    <row r="36" spans="2:19" ht="12.75">
      <c r="B36" s="2"/>
      <c r="C36" s="2" t="s">
        <v>30</v>
      </c>
      <c r="D36" s="2">
        <v>38.53</v>
      </c>
      <c r="E36" s="6">
        <v>55.64</v>
      </c>
      <c r="F36" s="6">
        <f>(D36-E36)*100/ABS(E36)</f>
        <v>-30.751258087706685</v>
      </c>
      <c r="G36" s="2" t="s">
        <v>14</v>
      </c>
      <c r="H36" s="2"/>
      <c r="M36" s="2"/>
      <c r="N36" s="2" t="s">
        <v>30</v>
      </c>
      <c r="O36" s="2">
        <v>13.82</v>
      </c>
      <c r="P36" s="6">
        <v>17.07</v>
      </c>
      <c r="Q36" s="6">
        <f>(O36-P36)*100/ABS(P36)</f>
        <v>-19.03925014645577</v>
      </c>
      <c r="R36" s="2" t="s">
        <v>14</v>
      </c>
      <c r="S36" s="2"/>
    </row>
    <row r="37" spans="2:19" ht="12.75">
      <c r="B37" s="2"/>
      <c r="C37" s="2" t="s">
        <v>31</v>
      </c>
      <c r="D37" s="2"/>
      <c r="E37" s="2"/>
      <c r="F37" s="6"/>
      <c r="G37" s="2"/>
      <c r="H37" s="2"/>
      <c r="M37" s="2"/>
      <c r="N37" s="2" t="s">
        <v>31</v>
      </c>
      <c r="O37" s="2"/>
      <c r="P37" s="2"/>
      <c r="Q37" s="6"/>
      <c r="R37" s="2"/>
      <c r="S37" s="2"/>
    </row>
    <row r="38" spans="2:19" ht="12.75">
      <c r="B38" s="2"/>
      <c r="C38" s="2" t="s">
        <v>32</v>
      </c>
      <c r="D38" s="2"/>
      <c r="E38" s="2"/>
      <c r="F38" s="6"/>
      <c r="G38" s="2"/>
      <c r="H38" s="2"/>
      <c r="M38" s="2"/>
      <c r="N38" s="2" t="s">
        <v>32</v>
      </c>
      <c r="O38" s="2"/>
      <c r="P38" s="2"/>
      <c r="Q38" s="6"/>
      <c r="R38" s="2"/>
      <c r="S38" s="2"/>
    </row>
    <row r="39" spans="2:19" ht="12.75">
      <c r="B39" s="2"/>
      <c r="C39" s="2" t="s">
        <v>33</v>
      </c>
      <c r="D39" s="2"/>
      <c r="E39" s="2"/>
      <c r="F39" s="6"/>
      <c r="G39" s="2"/>
      <c r="H39" s="2"/>
      <c r="M39" s="2"/>
      <c r="N39" s="2" t="s">
        <v>33</v>
      </c>
      <c r="O39" s="2"/>
      <c r="P39" s="2"/>
      <c r="Q39" s="6"/>
      <c r="R39" s="2"/>
      <c r="S39" s="2"/>
    </row>
    <row r="40" spans="2:19" ht="12.75">
      <c r="B40" s="2"/>
      <c r="C40" s="2" t="s">
        <v>34</v>
      </c>
      <c r="D40" s="6">
        <f>7319.3-3.5+1729.5-5506.32</f>
        <v>3538.9799999999996</v>
      </c>
      <c r="E40" s="6">
        <f>8153.62-20.69-1833.37-3244.46</f>
        <v>3055.1000000000004</v>
      </c>
      <c r="F40" s="6">
        <f>(D40-E40)*100/ABS(E40)</f>
        <v>15.838434093810323</v>
      </c>
      <c r="G40" s="2" t="s">
        <v>14</v>
      </c>
      <c r="H40" s="2"/>
      <c r="M40" s="2"/>
      <c r="N40" s="2" t="s">
        <v>34</v>
      </c>
      <c r="O40" s="6">
        <f>1968.77-759.22+20.33-184.07</f>
        <v>1045.81</v>
      </c>
      <c r="P40" s="6">
        <f>1143.78-P105</f>
        <v>1143.78</v>
      </c>
      <c r="Q40" s="6">
        <f>(O40-P40)*100/ABS(P40)</f>
        <v>-8.565458392348182</v>
      </c>
      <c r="R40" s="2" t="s">
        <v>14</v>
      </c>
      <c r="S40" s="2"/>
    </row>
    <row r="41" spans="2:19" ht="12.75">
      <c r="B41" s="2"/>
      <c r="C41" s="2" t="s">
        <v>35</v>
      </c>
      <c r="D41" s="2">
        <v>1705.55</v>
      </c>
      <c r="E41" s="6">
        <v>1600.9</v>
      </c>
      <c r="F41" s="6"/>
      <c r="G41" s="2"/>
      <c r="H41" s="2"/>
      <c r="M41" s="2"/>
      <c r="N41" s="2" t="s">
        <v>35</v>
      </c>
      <c r="O41" s="6">
        <v>322.2</v>
      </c>
      <c r="P41" s="6">
        <v>407.23</v>
      </c>
      <c r="Q41" s="6"/>
      <c r="R41" s="2"/>
      <c r="S41" s="2"/>
    </row>
    <row r="42" spans="2:19" ht="12.75">
      <c r="B42" s="2"/>
      <c r="C42" s="2" t="s">
        <v>36</v>
      </c>
      <c r="D42" s="2">
        <v>6.04</v>
      </c>
      <c r="E42" s="2">
        <v>15.09</v>
      </c>
      <c r="F42" s="6"/>
      <c r="G42" s="2"/>
      <c r="H42" s="2"/>
      <c r="M42" s="2"/>
      <c r="N42" s="2" t="s">
        <v>36</v>
      </c>
      <c r="O42" s="2">
        <v>0.46</v>
      </c>
      <c r="P42" s="2">
        <v>5.34</v>
      </c>
      <c r="Q42" s="6"/>
      <c r="R42" s="2"/>
      <c r="S42" s="2"/>
    </row>
    <row r="43" spans="2:19" ht="12.75">
      <c r="B43" s="2"/>
      <c r="C43" s="2" t="s">
        <v>37</v>
      </c>
      <c r="D43" s="2">
        <v>1782.85</v>
      </c>
      <c r="E43" s="6">
        <v>1327.68</v>
      </c>
      <c r="F43" s="6"/>
      <c r="G43" s="2"/>
      <c r="H43" s="2"/>
      <c r="M43" s="2"/>
      <c r="N43" s="2" t="s">
        <v>37</v>
      </c>
      <c r="O43" s="2">
        <v>720.36</v>
      </c>
      <c r="P43" s="6">
        <v>16</v>
      </c>
      <c r="Q43" s="6"/>
      <c r="R43" s="2"/>
      <c r="S43" s="2"/>
    </row>
    <row r="44" spans="2:19" ht="12.75">
      <c r="B44" s="2"/>
      <c r="C44" s="2" t="s">
        <v>38</v>
      </c>
      <c r="D44" s="6">
        <v>5.3</v>
      </c>
      <c r="E44" s="2">
        <v>0.53</v>
      </c>
      <c r="F44" s="6"/>
      <c r="G44" s="2"/>
      <c r="H44" s="2"/>
      <c r="M44" s="2"/>
      <c r="N44" s="2" t="s">
        <v>38</v>
      </c>
      <c r="O44" s="6">
        <v>-0.37</v>
      </c>
      <c r="P44" s="2">
        <v>11.04</v>
      </c>
      <c r="Q44" s="6"/>
      <c r="R44" s="2"/>
      <c r="S44" s="2"/>
    </row>
    <row r="45" spans="2:19" ht="12.75">
      <c r="B45" s="2"/>
      <c r="C45" s="2" t="s">
        <v>39</v>
      </c>
      <c r="D45" s="6">
        <v>5.31</v>
      </c>
      <c r="E45" s="6">
        <v>2.86</v>
      </c>
      <c r="F45" s="6"/>
      <c r="G45" s="2"/>
      <c r="H45" s="2"/>
      <c r="M45" s="2"/>
      <c r="N45" s="2" t="s">
        <v>39</v>
      </c>
      <c r="O45" s="6">
        <v>2.41</v>
      </c>
      <c r="P45" s="6">
        <v>2.5</v>
      </c>
      <c r="Q45" s="6"/>
      <c r="R45" s="2"/>
      <c r="S45" s="2"/>
    </row>
    <row r="46" spans="2:19" ht="12.75">
      <c r="B46" s="2"/>
      <c r="C46" s="2" t="s">
        <v>40</v>
      </c>
      <c r="D46" s="2">
        <v>-0.52</v>
      </c>
      <c r="E46" s="6">
        <v>0.17</v>
      </c>
      <c r="F46" s="6"/>
      <c r="G46" s="2"/>
      <c r="H46" s="2"/>
      <c r="M46" s="2"/>
      <c r="N46" s="2" t="s">
        <v>40</v>
      </c>
      <c r="O46" s="2">
        <v>0.58</v>
      </c>
      <c r="P46" s="6">
        <v>0.01</v>
      </c>
      <c r="Q46" s="6"/>
      <c r="R46" s="2"/>
      <c r="S46" s="2"/>
    </row>
    <row r="47" spans="2:19" ht="12.75">
      <c r="B47" s="2"/>
      <c r="C47" s="2" t="s">
        <v>41</v>
      </c>
      <c r="D47" s="6">
        <v>34.19</v>
      </c>
      <c r="E47" s="6">
        <v>97.57</v>
      </c>
      <c r="F47" s="6"/>
      <c r="G47" s="2"/>
      <c r="H47" s="2"/>
      <c r="M47" s="2"/>
      <c r="N47" s="2" t="s">
        <v>41</v>
      </c>
      <c r="O47" s="6">
        <v>0.15</v>
      </c>
      <c r="P47" s="6">
        <v>0.45</v>
      </c>
      <c r="Q47" s="6"/>
      <c r="R47" s="2"/>
      <c r="S47" s="2"/>
    </row>
    <row r="48" spans="2:19" ht="12.75">
      <c r="B48" s="2"/>
      <c r="C48" s="10" t="s">
        <v>42</v>
      </c>
      <c r="D48" s="10">
        <v>0.09</v>
      </c>
      <c r="E48" s="10">
        <v>0.01</v>
      </c>
      <c r="F48" s="6"/>
      <c r="G48" s="2"/>
      <c r="H48" s="2"/>
      <c r="M48" s="2"/>
      <c r="N48" s="10" t="s">
        <v>42</v>
      </c>
      <c r="O48" s="10">
        <v>0.02</v>
      </c>
      <c r="P48" s="10">
        <v>0</v>
      </c>
      <c r="Q48" s="6"/>
      <c r="R48" s="2"/>
      <c r="S48" s="2"/>
    </row>
    <row r="49" spans="2:19" ht="12.75">
      <c r="B49" s="6" t="s">
        <v>43</v>
      </c>
      <c r="C49" s="7" t="s">
        <v>44</v>
      </c>
      <c r="D49" s="9">
        <v>0.17</v>
      </c>
      <c r="E49" s="9">
        <v>10.29</v>
      </c>
      <c r="F49" s="6"/>
      <c r="G49" s="2"/>
      <c r="H49" s="2"/>
      <c r="M49" s="6" t="s">
        <v>43</v>
      </c>
      <c r="N49" s="7" t="s">
        <v>44</v>
      </c>
      <c r="O49" s="9">
        <v>0</v>
      </c>
      <c r="P49" s="9">
        <v>0.05</v>
      </c>
      <c r="Q49" s="6"/>
      <c r="R49" s="2"/>
      <c r="S49" s="2"/>
    </row>
    <row r="50" spans="2:19" ht="12.75">
      <c r="B50" s="2"/>
      <c r="C50" s="11" t="s">
        <v>45</v>
      </c>
      <c r="D50" s="2">
        <f>SUM(D41:D49)</f>
        <v>3538.98</v>
      </c>
      <c r="E50" s="6">
        <f>SUM(E41:E49)</f>
        <v>3055.100000000001</v>
      </c>
      <c r="F50" s="6">
        <f>(D50-E50)*100/ABS(E50)</f>
        <v>15.838434093810319</v>
      </c>
      <c r="G50" s="2" t="s">
        <v>14</v>
      </c>
      <c r="H50" s="2"/>
      <c r="M50" s="2"/>
      <c r="N50" s="11" t="s">
        <v>45</v>
      </c>
      <c r="O50" s="2">
        <f>SUM(O41:O49)</f>
        <v>1045.8100000000002</v>
      </c>
      <c r="P50" s="6">
        <f>SUM(P41:P49)</f>
        <v>442.62</v>
      </c>
      <c r="Q50" s="6">
        <f>(O50-P50)*100/ABS(P50)</f>
        <v>136.2771677737111</v>
      </c>
      <c r="R50" s="2" t="s">
        <v>14</v>
      </c>
      <c r="S50" s="2"/>
    </row>
    <row r="51" spans="2:19" ht="12.75">
      <c r="B51" s="1" t="s">
        <v>46</v>
      </c>
      <c r="C51" s="1" t="s">
        <v>47</v>
      </c>
      <c r="D51" s="6">
        <f>D16+D30+D36+D40</f>
        <v>15852.23</v>
      </c>
      <c r="E51" s="6">
        <f>E16+E19+E36+E40</f>
        <v>13099.960000000001</v>
      </c>
      <c r="F51" s="6"/>
      <c r="G51" s="2"/>
      <c r="H51" s="2"/>
      <c r="M51" s="1" t="s">
        <v>46</v>
      </c>
      <c r="N51" s="1" t="s">
        <v>47</v>
      </c>
      <c r="O51" s="6">
        <f>O16+O30+O36+O40</f>
        <v>3926.12</v>
      </c>
      <c r="P51" s="6">
        <f>P16+P19+P36+P40</f>
        <v>3505.1899999999996</v>
      </c>
      <c r="Q51" s="6"/>
      <c r="R51" s="2"/>
      <c r="S51" s="2"/>
    </row>
    <row r="52" spans="2:19" ht="12.75">
      <c r="B52" s="2"/>
      <c r="C52" s="1" t="s">
        <v>48</v>
      </c>
      <c r="D52" s="2"/>
      <c r="E52" s="2"/>
      <c r="F52" s="6"/>
      <c r="G52" s="2"/>
      <c r="H52" s="2"/>
      <c r="M52" s="2"/>
      <c r="O52" s="2"/>
      <c r="P52" s="2"/>
      <c r="Q52" s="6"/>
      <c r="R52" s="2"/>
      <c r="S52" s="2"/>
    </row>
    <row r="53" spans="2:19" ht="12.75">
      <c r="B53" s="2"/>
      <c r="C53" s="2"/>
      <c r="D53" s="2"/>
      <c r="E53" s="2"/>
      <c r="F53" s="6"/>
      <c r="G53" s="2"/>
      <c r="H53" s="2"/>
      <c r="M53" s="2"/>
      <c r="N53" s="1" t="s">
        <v>48</v>
      </c>
      <c r="O53" s="2"/>
      <c r="P53" s="2"/>
      <c r="Q53" s="6"/>
      <c r="R53" s="2"/>
      <c r="S53" s="2"/>
    </row>
    <row r="54" spans="2:19" ht="12.75">
      <c r="B54" s="2"/>
      <c r="C54" s="1" t="s">
        <v>11</v>
      </c>
      <c r="D54" s="2"/>
      <c r="E54" s="2"/>
      <c r="F54" s="6"/>
      <c r="G54" s="2"/>
      <c r="H54" s="2"/>
      <c r="M54" s="2"/>
      <c r="N54" s="1" t="s">
        <v>11</v>
      </c>
      <c r="O54" s="2"/>
      <c r="P54" s="2"/>
      <c r="Q54" s="6"/>
      <c r="R54" s="2"/>
      <c r="S54" s="2"/>
    </row>
    <row r="55" spans="2:19" ht="12.75">
      <c r="B55" s="2"/>
      <c r="C55" s="2"/>
      <c r="D55" s="2"/>
      <c r="E55" s="2"/>
      <c r="F55" s="6"/>
      <c r="G55" s="2"/>
      <c r="H55" s="2"/>
      <c r="M55" s="2"/>
      <c r="N55" s="2"/>
      <c r="O55" s="2"/>
      <c r="P55" s="2"/>
      <c r="Q55" s="6"/>
      <c r="R55" s="2"/>
      <c r="S55" s="2"/>
    </row>
    <row r="56" spans="2:19" ht="12.75">
      <c r="B56" s="2"/>
      <c r="C56" s="2" t="s">
        <v>49</v>
      </c>
      <c r="D56" s="2"/>
      <c r="E56" s="2"/>
      <c r="F56" s="6"/>
      <c r="G56" s="2"/>
      <c r="H56" s="2"/>
      <c r="M56" s="2"/>
      <c r="N56" s="2" t="s">
        <v>49</v>
      </c>
      <c r="O56" s="2"/>
      <c r="P56" s="2"/>
      <c r="Q56" s="6"/>
      <c r="R56" s="2"/>
      <c r="S56" s="2"/>
    </row>
    <row r="57" spans="2:19" ht="12.75">
      <c r="B57" s="2"/>
      <c r="C57" s="2" t="s">
        <v>50</v>
      </c>
      <c r="D57" s="6"/>
      <c r="E57" s="2"/>
      <c r="F57" s="6"/>
      <c r="G57" s="2"/>
      <c r="H57" s="2"/>
      <c r="M57" s="2"/>
      <c r="N57" s="2" t="s">
        <v>50</v>
      </c>
      <c r="O57" s="6"/>
      <c r="P57" s="2"/>
      <c r="Q57" s="6"/>
      <c r="R57" s="2"/>
      <c r="S57" s="2"/>
    </row>
    <row r="58" spans="2:19" ht="12.75">
      <c r="B58" s="2"/>
      <c r="C58" s="2" t="s">
        <v>51</v>
      </c>
      <c r="D58" s="6">
        <v>7.38</v>
      </c>
      <c r="E58" s="2">
        <v>3.69</v>
      </c>
      <c r="F58" s="6"/>
      <c r="G58" s="2"/>
      <c r="H58" s="2"/>
      <c r="M58" s="2"/>
      <c r="N58" s="2" t="s">
        <v>51</v>
      </c>
      <c r="O58" s="6">
        <v>5.82</v>
      </c>
      <c r="P58" s="2">
        <v>4.12</v>
      </c>
      <c r="Q58" s="6"/>
      <c r="R58" s="2"/>
      <c r="S58" s="2"/>
    </row>
    <row r="59" spans="2:19" ht="12.75">
      <c r="B59" s="2"/>
      <c r="C59" s="2" t="s">
        <v>52</v>
      </c>
      <c r="D59" s="6">
        <v>75.23</v>
      </c>
      <c r="E59" s="6">
        <v>69.09</v>
      </c>
      <c r="F59" s="6"/>
      <c r="G59" s="2"/>
      <c r="H59" s="2"/>
      <c r="M59" s="2"/>
      <c r="N59" s="2" t="s">
        <v>52</v>
      </c>
      <c r="O59" s="6">
        <v>16.5</v>
      </c>
      <c r="P59" s="6">
        <v>17</v>
      </c>
      <c r="Q59" s="6"/>
      <c r="R59" s="2"/>
      <c r="S59" s="2"/>
    </row>
    <row r="60" spans="2:19" ht="12.75">
      <c r="B60" s="2"/>
      <c r="C60" s="12" t="s">
        <v>53</v>
      </c>
      <c r="D60" s="6">
        <f>SUM(D58:D59)</f>
        <v>82.61</v>
      </c>
      <c r="E60" s="6">
        <f>SUM(E58:E59)</f>
        <v>72.78</v>
      </c>
      <c r="F60" s="6">
        <f>(D60-E60)*100/ABS(E60)</f>
        <v>13.506457818081888</v>
      </c>
      <c r="G60" s="2" t="s">
        <v>14</v>
      </c>
      <c r="H60" s="2"/>
      <c r="M60" s="2"/>
      <c r="N60" s="12" t="s">
        <v>53</v>
      </c>
      <c r="O60" s="6">
        <f>SUM(O58:O59)</f>
        <v>22.32</v>
      </c>
      <c r="P60" s="6">
        <f>SUM(P58:P59)</f>
        <v>21.12</v>
      </c>
      <c r="Q60" s="6">
        <f>(O60-P60)*100/ABS(P60)</f>
        <v>5.681818181818178</v>
      </c>
      <c r="R60" s="2" t="s">
        <v>14</v>
      </c>
      <c r="S60" s="2"/>
    </row>
    <row r="61" spans="2:19" ht="12.75">
      <c r="B61" s="2"/>
      <c r="C61" s="2" t="s">
        <v>54</v>
      </c>
      <c r="D61" s="6">
        <v>3725.86</v>
      </c>
      <c r="E61" s="6">
        <f>-200+5491.3</f>
        <v>5291.3</v>
      </c>
      <c r="F61" s="6"/>
      <c r="G61" s="2"/>
      <c r="H61" s="2"/>
      <c r="M61" s="2"/>
      <c r="N61" s="2" t="s">
        <v>54</v>
      </c>
      <c r="O61" s="6">
        <f>1282.05</f>
        <v>1282.05</v>
      </c>
      <c r="P61" s="6">
        <v>475.6</v>
      </c>
      <c r="Q61" s="6"/>
      <c r="R61" s="2"/>
      <c r="S61" s="2"/>
    </row>
    <row r="62" spans="2:19" ht="12.75">
      <c r="B62" s="2"/>
      <c r="C62" s="2" t="s">
        <v>51</v>
      </c>
      <c r="D62" s="2">
        <v>2386.92</v>
      </c>
      <c r="E62" s="6">
        <f>3113.45</f>
        <v>3113.45</v>
      </c>
      <c r="F62" s="6"/>
      <c r="G62" s="2"/>
      <c r="H62" s="2"/>
      <c r="M62" s="2"/>
      <c r="N62" s="2" t="s">
        <v>51</v>
      </c>
      <c r="O62" s="2">
        <v>950.83</v>
      </c>
      <c r="P62" s="6">
        <v>49.93</v>
      </c>
      <c r="Q62" s="6"/>
      <c r="R62" s="2"/>
      <c r="S62" s="2"/>
    </row>
    <row r="63" spans="2:19" ht="12.75">
      <c r="B63" s="2"/>
      <c r="C63" s="2" t="s">
        <v>52</v>
      </c>
      <c r="D63" s="2">
        <v>81.48</v>
      </c>
      <c r="E63" s="6">
        <f>50+50.83+0.07</f>
        <v>100.89999999999999</v>
      </c>
      <c r="F63" s="6"/>
      <c r="G63" s="2"/>
      <c r="H63" s="2"/>
      <c r="M63" s="2"/>
      <c r="N63" s="2" t="s">
        <v>52</v>
      </c>
      <c r="O63" s="2">
        <v>22.46</v>
      </c>
      <c r="P63" s="6">
        <v>22.21</v>
      </c>
      <c r="Q63" s="6"/>
      <c r="R63" s="2"/>
      <c r="S63" s="2"/>
    </row>
    <row r="64" spans="2:19" ht="12.75">
      <c r="B64" s="2"/>
      <c r="C64" s="2" t="s">
        <v>55</v>
      </c>
      <c r="D64" s="2">
        <v>771.25</v>
      </c>
      <c r="E64" s="2">
        <v>698.49</v>
      </c>
      <c r="F64" s="6"/>
      <c r="G64" s="6" t="s">
        <v>43</v>
      </c>
      <c r="H64" s="2"/>
      <c r="M64" s="2"/>
      <c r="N64" s="2" t="s">
        <v>55</v>
      </c>
      <c r="O64" s="2">
        <v>305.89</v>
      </c>
      <c r="P64" s="2">
        <v>300.84</v>
      </c>
      <c r="Q64" s="6"/>
      <c r="R64" s="6" t="s">
        <v>43</v>
      </c>
      <c r="S64" s="2"/>
    </row>
    <row r="65" spans="2:19" ht="12.75">
      <c r="B65" s="2"/>
      <c r="C65" s="2" t="s">
        <v>56</v>
      </c>
      <c r="D65" s="2">
        <v>2.27</v>
      </c>
      <c r="E65" s="2">
        <v>2.11</v>
      </c>
      <c r="F65" s="6"/>
      <c r="G65" s="2" t="s">
        <v>43</v>
      </c>
      <c r="H65" s="2"/>
      <c r="M65" s="2"/>
      <c r="N65" s="2" t="s">
        <v>56</v>
      </c>
      <c r="O65" s="2">
        <v>1.03</v>
      </c>
      <c r="P65" s="2">
        <v>0.94</v>
      </c>
      <c r="Q65" s="6"/>
      <c r="R65" s="2" t="s">
        <v>43</v>
      </c>
      <c r="S65" s="2"/>
    </row>
    <row r="66" spans="2:19" ht="12.75">
      <c r="B66" s="2"/>
      <c r="C66" s="2" t="s">
        <v>57</v>
      </c>
      <c r="D66" s="2">
        <v>380.58</v>
      </c>
      <c r="E66" s="2">
        <v>335.95</v>
      </c>
      <c r="F66" s="6"/>
      <c r="G66" s="2"/>
      <c r="H66" s="2"/>
      <c r="M66" s="2"/>
      <c r="N66" s="2" t="s">
        <v>57</v>
      </c>
      <c r="O66" s="2">
        <v>1.52</v>
      </c>
      <c r="P66" s="2">
        <v>1.23</v>
      </c>
      <c r="Q66" s="6"/>
      <c r="R66" s="2"/>
      <c r="S66" s="2"/>
    </row>
    <row r="67" spans="2:19" ht="12.75">
      <c r="B67" s="2"/>
      <c r="C67" s="2" t="s">
        <v>58</v>
      </c>
      <c r="D67" s="6">
        <v>0.4</v>
      </c>
      <c r="E67" s="6">
        <v>9.66</v>
      </c>
      <c r="F67" s="6"/>
      <c r="G67" s="2"/>
      <c r="H67" s="2"/>
      <c r="M67" s="2"/>
      <c r="N67" s="2" t="s">
        <v>58</v>
      </c>
      <c r="O67" s="6">
        <v>0</v>
      </c>
      <c r="P67" s="6">
        <v>0</v>
      </c>
      <c r="Q67" s="6"/>
      <c r="R67" s="2"/>
      <c r="S67" s="2"/>
    </row>
    <row r="68" spans="2:19" ht="12.75">
      <c r="B68" s="6" t="s">
        <v>43</v>
      </c>
      <c r="C68" s="2" t="s">
        <v>59</v>
      </c>
      <c r="D68" s="2">
        <v>1.73</v>
      </c>
      <c r="E68" s="2">
        <v>627.4</v>
      </c>
      <c r="F68" s="6"/>
      <c r="G68" s="2"/>
      <c r="H68" s="2"/>
      <c r="M68" s="6" t="s">
        <v>43</v>
      </c>
      <c r="N68" s="2" t="s">
        <v>59</v>
      </c>
      <c r="O68" s="2">
        <v>0</v>
      </c>
      <c r="P68" s="2">
        <v>0</v>
      </c>
      <c r="Q68" s="6"/>
      <c r="R68" s="2"/>
      <c r="S68" s="2"/>
    </row>
    <row r="69" spans="2:19" ht="12.75">
      <c r="B69" s="2"/>
      <c r="C69" s="2"/>
      <c r="D69" s="6">
        <f>SUM(D62:D68)+D77+D73</f>
        <v>3725.86</v>
      </c>
      <c r="E69" s="6">
        <f>SUM(E62:E68)</f>
        <v>4887.96</v>
      </c>
      <c r="F69" s="6">
        <f>(D69-E69)*100/ABS(E69)</f>
        <v>-23.774744474177364</v>
      </c>
      <c r="G69" s="2" t="s">
        <v>14</v>
      </c>
      <c r="H69" s="2" t="s">
        <v>43</v>
      </c>
      <c r="M69" s="2"/>
      <c r="N69" s="2"/>
      <c r="O69" s="6">
        <f>SUM(O62:O68)+O77+O73</f>
        <v>1282.05</v>
      </c>
      <c r="P69" s="6">
        <f>SUM(P62:P68)+P77+P73</f>
        <v>475.59999999999997</v>
      </c>
      <c r="Q69" s="6">
        <f>(O69-P69)*100/ABS(P69)</f>
        <v>169.56476030277545</v>
      </c>
      <c r="R69" s="2" t="s">
        <v>14</v>
      </c>
      <c r="S69" s="2" t="s">
        <v>43</v>
      </c>
    </row>
    <row r="70" spans="2:19" ht="12.75">
      <c r="B70" s="2"/>
      <c r="C70" s="2"/>
      <c r="D70" s="2"/>
      <c r="E70" s="2"/>
      <c r="F70" s="6"/>
      <c r="G70" s="2"/>
      <c r="H70" s="2"/>
      <c r="M70" s="2"/>
      <c r="N70" s="2"/>
      <c r="O70" s="2"/>
      <c r="P70" s="2"/>
      <c r="Q70" s="6"/>
      <c r="R70" s="2"/>
      <c r="S70" s="2"/>
    </row>
    <row r="71" spans="2:19" ht="12.75">
      <c r="B71" s="2"/>
      <c r="C71" s="2" t="s">
        <v>60</v>
      </c>
      <c r="D71" s="2"/>
      <c r="E71" s="2"/>
      <c r="F71" s="6"/>
      <c r="G71" s="2"/>
      <c r="H71" s="2"/>
      <c r="M71" s="2"/>
      <c r="N71" s="2" t="s">
        <v>60</v>
      </c>
      <c r="O71" s="2"/>
      <c r="P71" s="2"/>
      <c r="Q71" s="6"/>
      <c r="R71" s="2"/>
      <c r="S71" s="2"/>
    </row>
    <row r="72" spans="2:19" ht="12.75">
      <c r="B72" s="2"/>
      <c r="C72" s="2" t="s">
        <v>50</v>
      </c>
      <c r="D72" s="2"/>
      <c r="E72" s="6">
        <f>200+115</f>
        <v>315</v>
      </c>
      <c r="F72" s="6"/>
      <c r="G72" s="2"/>
      <c r="H72" s="2"/>
      <c r="M72" s="2"/>
      <c r="N72" s="2" t="s">
        <v>50</v>
      </c>
      <c r="O72" s="2"/>
      <c r="P72" s="6">
        <v>0</v>
      </c>
      <c r="Q72" s="6"/>
      <c r="R72" s="2"/>
      <c r="S72" s="2"/>
    </row>
    <row r="73" spans="2:19" ht="12.75">
      <c r="B73" s="2"/>
      <c r="C73" s="2" t="s">
        <v>54</v>
      </c>
      <c r="D73" s="6">
        <v>100</v>
      </c>
      <c r="E73" s="6">
        <v>601.1</v>
      </c>
      <c r="F73" s="6"/>
      <c r="G73" s="2"/>
      <c r="H73" s="2"/>
      <c r="M73" s="2"/>
      <c r="N73" s="2" t="s">
        <v>54</v>
      </c>
      <c r="O73" s="6">
        <v>0</v>
      </c>
      <c r="P73" s="6">
        <v>100</v>
      </c>
      <c r="Q73" s="6"/>
      <c r="R73" s="2"/>
      <c r="S73" s="2"/>
    </row>
    <row r="74" spans="2:19" ht="12.75">
      <c r="B74" s="2"/>
      <c r="C74" s="2"/>
      <c r="D74" s="6">
        <f>+D72+D73</f>
        <v>100</v>
      </c>
      <c r="E74" s="6">
        <f>+E72+E73</f>
        <v>916.1</v>
      </c>
      <c r="F74" s="6"/>
      <c r="G74" s="2"/>
      <c r="H74" s="2"/>
      <c r="M74" s="2"/>
      <c r="N74" s="2"/>
      <c r="O74" s="6">
        <f>+O72+O73</f>
        <v>0</v>
      </c>
      <c r="P74" s="6">
        <f>+P72+P73</f>
        <v>100</v>
      </c>
      <c r="Q74" s="6"/>
      <c r="R74" s="2"/>
      <c r="S74" s="2"/>
    </row>
    <row r="75" spans="2:19" ht="12.75">
      <c r="B75" s="2"/>
      <c r="C75" s="2" t="s">
        <v>61</v>
      </c>
      <c r="D75" s="2"/>
      <c r="E75" s="2"/>
      <c r="F75" s="6"/>
      <c r="G75" s="2"/>
      <c r="H75" s="2"/>
      <c r="M75" s="2"/>
      <c r="N75" s="2" t="s">
        <v>61</v>
      </c>
      <c r="O75" s="2"/>
      <c r="P75" s="2"/>
      <c r="Q75" s="6"/>
      <c r="R75" s="2"/>
      <c r="S75" s="2"/>
    </row>
    <row r="76" spans="2:19" ht="12.75">
      <c r="B76" s="2"/>
      <c r="C76" s="2" t="s">
        <v>50</v>
      </c>
      <c r="D76" s="2"/>
      <c r="E76" s="2"/>
      <c r="F76" s="6"/>
      <c r="G76" s="2"/>
      <c r="H76" s="2"/>
      <c r="M76" s="2"/>
      <c r="N76" s="2" t="s">
        <v>50</v>
      </c>
      <c r="O76" s="2"/>
      <c r="P76" s="2"/>
      <c r="Q76" s="6"/>
      <c r="R76" s="2"/>
      <c r="S76" s="2"/>
    </row>
    <row r="77" spans="2:19" ht="12.75">
      <c r="B77" s="2"/>
      <c r="C77" s="2" t="s">
        <v>54</v>
      </c>
      <c r="D77" s="6">
        <v>1.23</v>
      </c>
      <c r="E77" s="6">
        <v>2.24</v>
      </c>
      <c r="F77" s="6">
        <f>(D77-E77)*100/ABS(E77)</f>
        <v>-45.08928571428572</v>
      </c>
      <c r="G77" s="2" t="s">
        <v>14</v>
      </c>
      <c r="H77" s="2"/>
      <c r="M77" s="2"/>
      <c r="N77" s="2" t="s">
        <v>54</v>
      </c>
      <c r="O77" s="6">
        <v>0.32</v>
      </c>
      <c r="P77" s="6">
        <v>0.45</v>
      </c>
      <c r="Q77" s="6">
        <f>(O77-P77)*100/ABS(P77)</f>
        <v>-28.88888888888889</v>
      </c>
      <c r="R77" s="2" t="s">
        <v>14</v>
      </c>
      <c r="S77" s="2"/>
    </row>
    <row r="78" spans="2:19" ht="12.75">
      <c r="B78" s="2"/>
      <c r="C78" s="2" t="s">
        <v>62</v>
      </c>
      <c r="D78" s="2"/>
      <c r="E78" s="2"/>
      <c r="F78" s="6"/>
      <c r="G78" s="2"/>
      <c r="H78" s="2"/>
      <c r="M78" s="2"/>
      <c r="N78" s="2" t="s">
        <v>62</v>
      </c>
      <c r="O78" s="2"/>
      <c r="P78" s="2"/>
      <c r="Q78" s="6"/>
      <c r="R78" s="2"/>
      <c r="S78" s="2"/>
    </row>
    <row r="79" spans="2:19" ht="12.75">
      <c r="B79" s="2"/>
      <c r="C79" s="2" t="s">
        <v>63</v>
      </c>
      <c r="D79" s="2"/>
      <c r="E79" s="2"/>
      <c r="F79" s="6"/>
      <c r="G79" s="2"/>
      <c r="H79" s="2"/>
      <c r="M79" s="2"/>
      <c r="N79" s="2" t="s">
        <v>63</v>
      </c>
      <c r="O79" s="2"/>
      <c r="P79" s="2"/>
      <c r="Q79" s="6"/>
      <c r="R79" s="2"/>
      <c r="S79" s="2"/>
    </row>
    <row r="80" spans="2:19" ht="12.75">
      <c r="B80" s="2"/>
      <c r="C80" s="1" t="s">
        <v>34</v>
      </c>
      <c r="D80" s="2"/>
      <c r="E80" s="2"/>
      <c r="F80" s="6"/>
      <c r="G80" s="2"/>
      <c r="H80" s="2"/>
      <c r="M80" s="2"/>
      <c r="N80" s="1" t="s">
        <v>34</v>
      </c>
      <c r="O80" s="2"/>
      <c r="P80" s="2"/>
      <c r="Q80" s="6"/>
      <c r="R80" s="2"/>
      <c r="S80" s="2"/>
    </row>
    <row r="81" spans="2:19" ht="12.75">
      <c r="B81" s="2"/>
      <c r="D81" s="6">
        <f>15824.08-15.54-12512.15-338.41</f>
        <v>2957.9799999999996</v>
      </c>
      <c r="E81">
        <f>12319.39+29.91-10005.92+26.76</f>
        <v>2370.1399999999994</v>
      </c>
      <c r="F81" s="6"/>
      <c r="G81" s="2"/>
      <c r="H81" s="2"/>
      <c r="M81" s="2"/>
      <c r="O81" s="6">
        <f>3544.71-57.23-3028.28+79.97</f>
        <v>539.1699999999998</v>
      </c>
      <c r="P81" s="8">
        <f>3008.47-P113</f>
        <v>3008.47</v>
      </c>
      <c r="Q81" s="6"/>
      <c r="R81" s="2"/>
      <c r="S81" s="2"/>
    </row>
    <row r="82" spans="2:19" ht="12.75">
      <c r="B82" s="2"/>
      <c r="C82" s="2" t="s">
        <v>35</v>
      </c>
      <c r="D82" s="2">
        <v>1114.89</v>
      </c>
      <c r="E82" s="6">
        <v>1006.72</v>
      </c>
      <c r="F82" s="6"/>
      <c r="G82" s="2"/>
      <c r="H82" s="2"/>
      <c r="M82" s="2"/>
      <c r="N82" s="2" t="s">
        <v>35</v>
      </c>
      <c r="O82" s="6">
        <v>332.3</v>
      </c>
      <c r="P82" s="6">
        <v>366.76</v>
      </c>
      <c r="Q82" s="6"/>
      <c r="R82" s="2"/>
      <c r="S82" s="2"/>
    </row>
    <row r="83" spans="2:19" ht="12.75">
      <c r="B83" s="2"/>
      <c r="C83" s="2" t="s">
        <v>36</v>
      </c>
      <c r="D83" s="2">
        <v>24.36</v>
      </c>
      <c r="E83" s="6">
        <v>26.64</v>
      </c>
      <c r="F83" s="6"/>
      <c r="G83" s="2"/>
      <c r="H83" s="2"/>
      <c r="M83" s="2"/>
      <c r="N83" s="2" t="s">
        <v>36</v>
      </c>
      <c r="O83" s="2">
        <v>9.65</v>
      </c>
      <c r="P83" s="6">
        <v>10.65</v>
      </c>
      <c r="Q83" s="6"/>
      <c r="R83" s="2"/>
      <c r="S83" s="2"/>
    </row>
    <row r="84" spans="2:19" ht="12.75">
      <c r="B84" s="2"/>
      <c r="C84" s="2" t="s">
        <v>37</v>
      </c>
      <c r="D84" s="2">
        <v>1782.05</v>
      </c>
      <c r="E84" s="6">
        <v>1330.86</v>
      </c>
      <c r="F84" s="6"/>
      <c r="G84" s="2"/>
      <c r="H84" s="2"/>
      <c r="M84" s="2"/>
      <c r="N84" s="2" t="s">
        <v>37</v>
      </c>
      <c r="O84" s="2">
        <v>196.14</v>
      </c>
      <c r="P84" s="6">
        <v>32.6</v>
      </c>
      <c r="Q84" s="6"/>
      <c r="R84" s="2"/>
      <c r="S84" s="2"/>
    </row>
    <row r="85" spans="2:19" ht="12.75">
      <c r="B85" s="2"/>
      <c r="C85" s="2" t="s">
        <v>38</v>
      </c>
      <c r="D85" s="2">
        <v>4.29</v>
      </c>
      <c r="E85" s="6">
        <v>2.41</v>
      </c>
      <c r="F85" s="6"/>
      <c r="G85" s="2"/>
      <c r="H85" s="2"/>
      <c r="M85" s="2"/>
      <c r="N85" s="2" t="s">
        <v>38</v>
      </c>
      <c r="O85" s="2">
        <v>0</v>
      </c>
      <c r="P85" s="6">
        <v>4.29</v>
      </c>
      <c r="Q85" s="6"/>
      <c r="R85" s="2"/>
      <c r="S85" s="2"/>
    </row>
    <row r="86" spans="2:19" ht="12.75">
      <c r="B86" s="2"/>
      <c r="C86" s="2" t="s">
        <v>64</v>
      </c>
      <c r="D86" s="2">
        <v>9.88</v>
      </c>
      <c r="E86" s="2">
        <v>0.09</v>
      </c>
      <c r="F86" s="6"/>
      <c r="G86" s="2"/>
      <c r="H86" s="2"/>
      <c r="M86" s="2"/>
      <c r="N86" s="2" t="s">
        <v>64</v>
      </c>
      <c r="O86" s="2">
        <v>0.03</v>
      </c>
      <c r="P86" s="2">
        <v>0.01</v>
      </c>
      <c r="Q86" s="6"/>
      <c r="R86" s="2"/>
      <c r="S86" s="2"/>
    </row>
    <row r="87" spans="2:19" ht="12.75">
      <c r="B87" s="2"/>
      <c r="C87" s="2" t="s">
        <v>39</v>
      </c>
      <c r="D87" s="6">
        <v>5.3</v>
      </c>
      <c r="E87" s="2">
        <v>2.66</v>
      </c>
      <c r="F87" s="6"/>
      <c r="G87" s="2"/>
      <c r="H87" s="2"/>
      <c r="M87" s="2"/>
      <c r="N87" s="2" t="s">
        <v>39</v>
      </c>
      <c r="O87" s="6">
        <v>0.78</v>
      </c>
      <c r="P87" s="2">
        <v>7.99</v>
      </c>
      <c r="Q87" s="6"/>
      <c r="R87" s="2"/>
      <c r="S87" s="2"/>
    </row>
    <row r="88" spans="2:19" ht="12.75">
      <c r="B88" s="2"/>
      <c r="C88" s="7" t="s">
        <v>40</v>
      </c>
      <c r="D88" s="7">
        <v>0</v>
      </c>
      <c r="E88" s="9">
        <v>0</v>
      </c>
      <c r="F88" s="6"/>
      <c r="G88" s="2"/>
      <c r="H88" s="2"/>
      <c r="M88" s="2"/>
      <c r="N88" s="7" t="s">
        <v>40</v>
      </c>
      <c r="O88" s="7">
        <v>0</v>
      </c>
      <c r="P88" s="9">
        <v>0</v>
      </c>
      <c r="Q88" s="6"/>
      <c r="R88" s="2"/>
      <c r="S88" s="2"/>
    </row>
    <row r="89" spans="2:19" ht="12.75">
      <c r="B89" s="6" t="s">
        <v>43</v>
      </c>
      <c r="C89" s="2" t="s">
        <v>41</v>
      </c>
      <c r="D89" s="2">
        <v>17.21</v>
      </c>
      <c r="E89" s="2">
        <v>0.76</v>
      </c>
      <c r="F89" s="6"/>
      <c r="G89" s="2"/>
      <c r="H89" s="2"/>
      <c r="M89" s="6" t="s">
        <v>43</v>
      </c>
      <c r="N89" s="2" t="s">
        <v>41</v>
      </c>
      <c r="O89" s="2">
        <v>0.27</v>
      </c>
      <c r="P89" s="2">
        <v>0.09</v>
      </c>
      <c r="Q89" s="6"/>
      <c r="R89" s="2"/>
      <c r="S89" s="2"/>
    </row>
    <row r="90" spans="2:19" ht="12.75">
      <c r="B90" s="6">
        <f>D90-D81</f>
        <v>0</v>
      </c>
      <c r="C90" s="1" t="s">
        <v>65</v>
      </c>
      <c r="D90" s="6">
        <f>SUM(D82:D89)</f>
        <v>2957.9800000000005</v>
      </c>
      <c r="E90" s="2">
        <f>SUM(E82:E89)</f>
        <v>2370.1400000000003</v>
      </c>
      <c r="F90" s="6">
        <f>(D90-E90)*100/ABS(E90)</f>
        <v>24.801910435670468</v>
      </c>
      <c r="G90" s="2" t="s">
        <v>14</v>
      </c>
      <c r="H90" s="2"/>
      <c r="M90" s="6" t="s">
        <v>43</v>
      </c>
      <c r="N90" s="1" t="s">
        <v>65</v>
      </c>
      <c r="O90" s="6">
        <f>SUM(O82:O89)</f>
        <v>539.1699999999998</v>
      </c>
      <c r="P90" s="2">
        <f>SUM(P82:P89)</f>
        <v>422.39</v>
      </c>
      <c r="Q90" s="6">
        <f>(O90-P90)*100/ABS(P90)</f>
        <v>27.647434835104963</v>
      </c>
      <c r="R90" s="2" t="s">
        <v>14</v>
      </c>
      <c r="S90" s="2"/>
    </row>
    <row r="91" spans="2:19" ht="12.75">
      <c r="B91" s="1" t="s">
        <v>66</v>
      </c>
      <c r="C91" s="1" t="s">
        <v>67</v>
      </c>
      <c r="D91" s="6">
        <f>+D60+D69+D77+D90</f>
        <v>6767.68</v>
      </c>
      <c r="E91" s="6">
        <f>+E60+E69+E77+E90</f>
        <v>7333.12</v>
      </c>
      <c r="F91" s="6">
        <f>(D91-E91)*100/ABS(E91)</f>
        <v>-7.710769767847786</v>
      </c>
      <c r="G91" s="2" t="s">
        <v>14</v>
      </c>
      <c r="H91" s="2"/>
      <c r="M91" s="1" t="s">
        <v>66</v>
      </c>
      <c r="N91" s="1" t="s">
        <v>67</v>
      </c>
      <c r="O91" s="6">
        <f>+O60+O69+O77+O90</f>
        <v>1843.8599999999997</v>
      </c>
      <c r="P91" s="6">
        <f>+P60+P69+P77+P90</f>
        <v>919.56</v>
      </c>
      <c r="Q91" s="6">
        <f>(O91-P91)*100/ABS(P91)</f>
        <v>100.51546391752575</v>
      </c>
      <c r="R91" s="2" t="s">
        <v>14</v>
      </c>
      <c r="S91" s="2"/>
    </row>
    <row r="92" spans="2:19" ht="12.75">
      <c r="B92" s="2"/>
      <c r="C92" s="2"/>
      <c r="D92" s="2"/>
      <c r="E92" s="2"/>
      <c r="F92" s="6"/>
      <c r="G92" s="2"/>
      <c r="H92" s="2"/>
      <c r="M92" s="2"/>
      <c r="N92" s="2"/>
      <c r="O92" s="2"/>
      <c r="P92" s="2"/>
      <c r="Q92" s="6"/>
      <c r="R92" s="2"/>
      <c r="S92" s="2"/>
    </row>
    <row r="93" spans="2:19" ht="12.75">
      <c r="B93" s="1" t="s">
        <v>68</v>
      </c>
      <c r="C93" s="1" t="s">
        <v>69</v>
      </c>
      <c r="D93" s="2">
        <f>+D51-D91</f>
        <v>9084.55</v>
      </c>
      <c r="E93" s="2">
        <f>+E51-E91</f>
        <v>5766.840000000001</v>
      </c>
      <c r="F93" s="6">
        <f>(D93-E93)*100/ABS(E93)</f>
        <v>57.53081410269745</v>
      </c>
      <c r="G93" s="2" t="s">
        <v>14</v>
      </c>
      <c r="H93" s="2"/>
      <c r="M93" s="1" t="s">
        <v>68</v>
      </c>
      <c r="N93" s="1" t="s">
        <v>69</v>
      </c>
      <c r="O93" s="2">
        <f>+O51-O91</f>
        <v>2082.26</v>
      </c>
      <c r="P93" s="2">
        <f>+P51-P91</f>
        <v>2585.6299999999997</v>
      </c>
      <c r="Q93" s="6">
        <f>(O93-P93)*100/ABS(P93)</f>
        <v>-19.467982657998224</v>
      </c>
      <c r="R93" s="2" t="s">
        <v>14</v>
      </c>
      <c r="S93" s="2"/>
    </row>
    <row r="96" spans="2:13" ht="12.75">
      <c r="B96" t="s">
        <v>70</v>
      </c>
      <c r="M96" t="s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2006-10-11T04:48:50Z</dcterms:created>
  <dcterms:modified xsi:type="dcterms:W3CDTF">2006-10-11T10:58:10Z</dcterms:modified>
  <cp:category/>
  <cp:version/>
  <cp:contentType/>
  <cp:contentStatus/>
</cp:coreProperties>
</file>